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6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6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0_MODELO DE COTAÇÃO" sheetId="1" r:id="rId5"/>
    <sheet state="visible" name="1_PLANILHA ORÇAMENTÁRIA" sheetId="2" r:id="rId6"/>
    <sheet state="visible" name="2_MEMÓRIA" sheetId="3" r:id="rId7"/>
    <sheet state="visible" name="3_COMPOSIÇÃO" sheetId="4" r:id="rId8"/>
    <sheet state="visible" name="5_COMP_BDI" sheetId="5" r:id="rId9"/>
    <sheet state="visible" name="0_critérios" sheetId="6" r:id="rId10"/>
  </sheets>
  <definedNames/>
  <calcPr/>
</workbook>
</file>

<file path=xl/sharedStrings.xml><?xml version="1.0" encoding="utf-8"?>
<sst xmlns="http://schemas.openxmlformats.org/spreadsheetml/2006/main" count="4004" uniqueCount="554">
  <si>
    <t>ANEXO III.C - MODELO DE COTAÇÃO</t>
  </si>
  <si>
    <t>OBJETO</t>
  </si>
  <si>
    <t>PALÁCIO DOS CORREIOS - INFRAESTRUTURA ELÉTRICA</t>
  </si>
  <si>
    <t>ENDEREÇO</t>
  </si>
  <si>
    <t>São Paulo - SP</t>
  </si>
  <si>
    <t>CÓDIGO</t>
  </si>
  <si>
    <t>DESCRIÇÃO DOS SERVIÇOS</t>
  </si>
  <si>
    <t>CORRESPONDÊNCIA NAS TABELAS REFERENCIAIS</t>
  </si>
  <si>
    <t>FONTE 
(COM DESONERAÇÃO)</t>
  </si>
  <si>
    <t>UNID.</t>
  </si>
  <si>
    <t>QTDE</t>
  </si>
  <si>
    <t>PREÇO UNITÁRIO [R$]</t>
  </si>
  <si>
    <t xml:space="preserve">PREÇO TOTAL [R$] </t>
  </si>
  <si>
    <t>1</t>
  </si>
  <si>
    <t>EQUIPE TÉCNICA</t>
  </si>
  <si>
    <t>1.1</t>
  </si>
  <si>
    <t>20-003-002</t>
  </si>
  <si>
    <t>ENGENHEIRO/ ARQUITETO SÊNIOR</t>
  </si>
  <si>
    <t xml:space="preserve">SIURB </t>
  </si>
  <si>
    <t>H</t>
  </si>
  <si>
    <t>1.2</t>
  </si>
  <si>
    <t>100309</t>
  </si>
  <si>
    <t>TÉCNICO EM SEGURANÇA DO TRABALHO COM ENCARGOS COMPLEMENTARES</t>
  </si>
  <si>
    <t xml:space="preserve">SINAPI </t>
  </si>
  <si>
    <t>1.3</t>
  </si>
  <si>
    <t>100533</t>
  </si>
  <si>
    <t>TECNICO DE EDIFICACOES COM ENCARGOS COMPLEMENTARES</t>
  </si>
  <si>
    <t>1.4</t>
  </si>
  <si>
    <t>12-004-000</t>
  </si>
  <si>
    <t>ELETRICISTA</t>
  </si>
  <si>
    <t>1.5</t>
  </si>
  <si>
    <t>03-041-000</t>
  </si>
  <si>
    <t>AJUDANTE GERAL</t>
  </si>
  <si>
    <t>2</t>
  </si>
  <si>
    <t>PROJETOS</t>
  </si>
  <si>
    <t>2.1</t>
  </si>
  <si>
    <t>20-003-061</t>
  </si>
  <si>
    <t>PROJETO EXECUTIVO (PRANCHA A1)</t>
  </si>
  <si>
    <t>UN</t>
  </si>
  <si>
    <t>3</t>
  </si>
  <si>
    <t>INSTALAÇÕES ELÉTRICAS - CABOS E INFRAESTRUTURA</t>
  </si>
  <si>
    <t>3.1</t>
  </si>
  <si>
    <t>09-084-002</t>
  </si>
  <si>
    <t>BUCHA E ARRUELA RÍGIDA PESADA EM ZAMAK - 3/4"</t>
  </si>
  <si>
    <t>3.2</t>
  </si>
  <si>
    <t>09-003-105</t>
  </si>
  <si>
    <t>CABO DE COBRE 6MM2 - ISOLAMENTO PARA 0,6/1KV - CLASSE 5 - FLEXÍVEL - ISOLAÇÃO EM EPR 90 C</t>
  </si>
  <si>
    <t>M</t>
  </si>
  <si>
    <t>3.3</t>
  </si>
  <si>
    <t>09-003-106</t>
  </si>
  <si>
    <t>PINTURA DE ESQUADRIAS E PEÇAS METÁLICAS</t>
  </si>
  <si>
    <t>CABO DE COBRE 10MM2 - ISOLAMENTO PARA 0,6/1KV - CLASSE 5 - FLEXÍVEL - ISOLAÇÃO EM EPR 90 C</t>
  </si>
  <si>
    <t>3.4</t>
  </si>
  <si>
    <t>09-003-109</t>
  </si>
  <si>
    <t>PINTURA DE CONDUTORES E COMPONENTES METÁLICOS DE TELHADOS</t>
  </si>
  <si>
    <t>CABO DE COBRE 35MM2 - ISOLAMENTO PARA 0,6/1KV - CLASSE 5 - FLEXÍVEL - ISOLAÇÃO EM EPR 90 C</t>
  </si>
  <si>
    <t>3.5</t>
  </si>
  <si>
    <t>09-003-111</t>
  </si>
  <si>
    <t>PINTURA DE ESQUADRIAS E PEÇAS EM MARCENARIA</t>
  </si>
  <si>
    <t>CABO DE COBRE 70MM2 - ISOLAMENTO PARA 0,6/1KV - CLASSE 5 - FLEXÍVEL - ISOLAÇÃO EM EPR 90 C</t>
  </si>
  <si>
    <t>3.6</t>
  </si>
  <si>
    <t>09-003-112</t>
  </si>
  <si>
    <t>CABO DE COBRE 95MM2 - ISOLAMENTO PARA 0,6/1KV - CLASSE 5 - FLEXÍVEL - ISOLAÇÃO EM EPR 90 C</t>
  </si>
  <si>
    <t>3.7</t>
  </si>
  <si>
    <t>09-003-113</t>
  </si>
  <si>
    <t>APLICAÇÃO DE VERNIZ SOBRE SUPERFÍCIES DE CONCRETO APARENTE</t>
  </si>
  <si>
    <t>CABO DE COBRE 120MM2 - ISOLAMENTO PARA 0,6/1KV - CLASSE 5 - FLEXÍVEL - ISOLAÇÃO EM EPR 90 C</t>
  </si>
  <si>
    <t>3.8</t>
  </si>
  <si>
    <t>09-003-115</t>
  </si>
  <si>
    <t>CABO DE COBRE 185MM2 - ISOLAMENTO PARA 0,6/1KV - CLASSE 5 - FLEXÍVEL - ISOLAÇÃO EM EPR 90 C</t>
  </si>
  <si>
    <t>3.9</t>
  </si>
  <si>
    <t>09-003-122</t>
  </si>
  <si>
    <t>CABO DE COBRE 2,50MM2 - ISOLAMENTO PARA 750V - AFUMEX - CLASSE 5 - FLEXÍVEL - ISOLAÇÃO EM HEPR 90 C</t>
  </si>
  <si>
    <t>3.10</t>
  </si>
  <si>
    <t>09-003-123</t>
  </si>
  <si>
    <t>PINTURA DE RODAPÉS E GUARNIÇÕES DE MADEIRAS</t>
  </si>
  <si>
    <t>CABO DE COBRE 4MM2 - ISOLAMENTO PARA 750V - AFUMEX - CLASSE 5 - FLEXÍVEL - ISOLAÇÃO EM HEPR 90 C</t>
  </si>
  <si>
    <t>3.11</t>
  </si>
  <si>
    <t>09-005-035</t>
  </si>
  <si>
    <t>CAIXA DE PASSAGEM TIPO CONDULETE - 3"</t>
  </si>
  <si>
    <t>3.12</t>
  </si>
  <si>
    <t>09-013-046</t>
  </si>
  <si>
    <t>ELETROCALHA PERF. GALV. ELETROL. CHAPA 14 - 150X100MM C/ TAMPA E INST.</t>
  </si>
  <si>
    <t>3.13</t>
  </si>
  <si>
    <t>09-013-047</t>
  </si>
  <si>
    <t>ELETROCALHA PERF. GALV. ELETROL. CHAPA 14 - 200X100MM C/ TAMPA E INST.</t>
  </si>
  <si>
    <t>3.14</t>
  </si>
  <si>
    <t>09-013-050</t>
  </si>
  <si>
    <t>PINTURA MINERAL TEXTURIZADA</t>
  </si>
  <si>
    <t>ELETROCALHA PERF. GALV. ELETROL. CHAPA 14 - 400X100MM C/ TAMPA E INST.</t>
  </si>
  <si>
    <t>4</t>
  </si>
  <si>
    <t>QBTG - SMART SAMPA</t>
  </si>
  <si>
    <t>4.1</t>
  </si>
  <si>
    <t>COMP. 1</t>
  </si>
  <si>
    <t>PAREDE DRYWALL FACE DUPLA EM GESSO ACARTONADO</t>
  </si>
  <si>
    <t>Caixa p/quadro (2000 x 1200 x 40mm) em chapa galvanizada, inclusive barramento, isolador e montagem, exclusive disjuntores</t>
  </si>
  <si>
    <t>COMPOSIÇÃO</t>
  </si>
  <si>
    <t>4.2</t>
  </si>
  <si>
    <t>09-008-024</t>
  </si>
  <si>
    <t>ISOLAMENTO ACÚSTICO PARA PAREDE DRYWALL</t>
  </si>
  <si>
    <t>DISJUNTOR AUTOMÁTICO TRIPOLAR A SECO 1600A/600V</t>
  </si>
  <si>
    <t>4.3</t>
  </si>
  <si>
    <t>09-017-037</t>
  </si>
  <si>
    <t>REFORÇO DE MADEIRA PARA PAREDE DRYWALL</t>
  </si>
  <si>
    <t>TRANSFORMADOR DE CORRENTE PARA PROTEÇÃO DE INSTALAÇÃO PRIMÁRIA (TENSÃO MÁXIMA 15kV – USO INTERNO) – RELAÇÃO 200:5A</t>
  </si>
  <si>
    <t>4.4</t>
  </si>
  <si>
    <t>09-008-012</t>
  </si>
  <si>
    <t>FORRO EM DRYWALL</t>
  </si>
  <si>
    <t>MINI DISJUNTOR - TIPO EUROPEU (IEC) - BIPOLAR 6/25A</t>
  </si>
  <si>
    <t>5</t>
  </si>
  <si>
    <t>QUADROS TRAFOS</t>
  </si>
  <si>
    <t>5.1</t>
  </si>
  <si>
    <t>5.2</t>
  </si>
  <si>
    <t>101900</t>
  </si>
  <si>
    <t>DISJUNTOR BAIXA TENSÃO TRIPOLAR A SECO 800A/600V - FORNECIMENTO E INSTALAÇÃO. AF_07/2025</t>
  </si>
  <si>
    <t>6</t>
  </si>
  <si>
    <t>QGBT - AR CONDICIONADO</t>
  </si>
  <si>
    <t>6.1</t>
  </si>
  <si>
    <t>6.2</t>
  </si>
  <si>
    <t>6.3</t>
  </si>
  <si>
    <t xml:space="preserve"> 37.11.120 </t>
  </si>
  <si>
    <t>Base de fusível tripolar de 15 kV</t>
  </si>
  <si>
    <t>CPOS/CDHU</t>
  </si>
  <si>
    <t>6.4</t>
  </si>
  <si>
    <t>09-017-001</t>
  </si>
  <si>
    <t>DPS - DISPOSITIVO PROTEÇÃO CONTRA SURTOS 275V - 40KA</t>
  </si>
  <si>
    <t>6.5</t>
  </si>
  <si>
    <t>6.6</t>
  </si>
  <si>
    <t xml:space="preserve"> 43.20.260 </t>
  </si>
  <si>
    <t>Termostato para aquecimento ou refrigeração com programação horária</t>
  </si>
  <si>
    <t>7</t>
  </si>
  <si>
    <t>QGBT - 1</t>
  </si>
  <si>
    <t>7.1</t>
  </si>
  <si>
    <t>CUBA SIMPLES DE AÇO INOX PARA COPA/COZINHA</t>
  </si>
  <si>
    <t>7.2</t>
  </si>
  <si>
    <t>TORNEIRA DE PRESSÃO COM CORPO LONGO PARA PIA DE COPA/COZINHA</t>
  </si>
  <si>
    <t>7.3</t>
  </si>
  <si>
    <t xml:space="preserve">REGISTRO DE VAZÃO </t>
  </si>
  <si>
    <t>7.4</t>
  </si>
  <si>
    <t>09-014-029</t>
  </si>
  <si>
    <t>REGISTRO DE GAVETA</t>
  </si>
  <si>
    <t>FUSIVEL HH PARA 40A/ 15KV</t>
  </si>
  <si>
    <t>7.5</t>
  </si>
  <si>
    <t>PONTO PARA INSTALAÇÃO DE FILTRO DE ÁGUA</t>
  </si>
  <si>
    <t>7.6</t>
  </si>
  <si>
    <t>IINSTALAÇÕES HIDROSSANITÁRIAS</t>
  </si>
  <si>
    <t>7.7</t>
  </si>
  <si>
    <t>COMP. 3</t>
  </si>
  <si>
    <t>DISJUNTOR TRIPOLAR CAIXA MOLDADA 690VCA 600A 10KA STECK</t>
  </si>
  <si>
    <t xml:space="preserve">UN </t>
  </si>
  <si>
    <t>7.8</t>
  </si>
  <si>
    <t>09-008-046</t>
  </si>
  <si>
    <t>DISJUNTOR CAIXA MOLDADA TRIPOLAR 100A COM DISPARADOR TERMOMAGNÉTICO AJUSTÁVEL</t>
  </si>
  <si>
    <t>8</t>
  </si>
  <si>
    <t>QGBT - 2</t>
  </si>
  <si>
    <t>8.1</t>
  </si>
  <si>
    <t>8.2</t>
  </si>
  <si>
    <t>8.3</t>
  </si>
  <si>
    <t>8.4</t>
  </si>
  <si>
    <t>8.5</t>
  </si>
  <si>
    <t>8.6</t>
  </si>
  <si>
    <t>COMP. 4</t>
  </si>
  <si>
    <t>DISJUNTOR TRIPOLAR CAIXA MOLDADA 225A EZC250N3225 SCHNEIDER</t>
  </si>
  <si>
    <t>9</t>
  </si>
  <si>
    <t>QD - AUDITÓRIO</t>
  </si>
  <si>
    <t>9.1</t>
  </si>
  <si>
    <t>09-005-014</t>
  </si>
  <si>
    <t>QUADRO DE DISTRIBUIÇÃO EM CHAPA METÁLICA - PARA ATÉ 34 DISJUNTORES</t>
  </si>
  <si>
    <t>9.2</t>
  </si>
  <si>
    <t>09-006-033</t>
  </si>
  <si>
    <t>CHAVE SECCIONADORA ROTATIVA ABERT. SOB CARGA TP (PACCO) - 3X16A</t>
  </si>
  <si>
    <t>9.3</t>
  </si>
  <si>
    <t>9.4</t>
  </si>
  <si>
    <t>09-004-069</t>
  </si>
  <si>
    <t>INTERRUPTOR DIFERENCIAL RESIDUAL BIPOLAR 40A - SENSIBILIDADE 30MA - 220V</t>
  </si>
  <si>
    <t>9.5</t>
  </si>
  <si>
    <t>9.6</t>
  </si>
  <si>
    <t>10</t>
  </si>
  <si>
    <t>QD - CPD</t>
  </si>
  <si>
    <t>10.1</t>
  </si>
  <si>
    <t>10.2</t>
  </si>
  <si>
    <t>10.3</t>
  </si>
  <si>
    <t>10.4</t>
  </si>
  <si>
    <t>10.5</t>
  </si>
  <si>
    <t>09-008-017</t>
  </si>
  <si>
    <t>MINI DISJUNTOR - TIPO EUROPEU (IEC) - TRIPOLAR 80A</t>
  </si>
  <si>
    <t>10.6</t>
  </si>
  <si>
    <t>09-008-014</t>
  </si>
  <si>
    <t>MINI DISJUNTOR - TIPO EUROPEU (IEC) - TRIPOLAR 6/25A</t>
  </si>
  <si>
    <t>10.7</t>
  </si>
  <si>
    <t>09-008-015</t>
  </si>
  <si>
    <t>MINI DISJUNTOR - TIPO EUROPEU (IEC) - TRIPOLAR 32/50A</t>
  </si>
  <si>
    <t>10.8</t>
  </si>
  <si>
    <t>09-008-013</t>
  </si>
  <si>
    <t>MINI DISJUNTOR - TIPO EUROPEU (IEC) -  BIPOLAR 32/50A</t>
  </si>
  <si>
    <t>10.9</t>
  </si>
  <si>
    <t>10.10</t>
  </si>
  <si>
    <t>11</t>
  </si>
  <si>
    <t xml:space="preserve"> </t>
  </si>
  <si>
    <t>QD - ILUMINAÇÃO E TOMADAS - ÁREAS INTERNAS E EXTERNAS</t>
  </si>
  <si>
    <t>11.1</t>
  </si>
  <si>
    <t>11.2</t>
  </si>
  <si>
    <t>11.3</t>
  </si>
  <si>
    <t>11.4</t>
  </si>
  <si>
    <t>11.5</t>
  </si>
  <si>
    <t>11.6</t>
  </si>
  <si>
    <t>11.7</t>
  </si>
  <si>
    <t xml:space="preserve"> 40.11.070 </t>
  </si>
  <si>
    <t>Relé supervisor trifásico contra falta de fase, inversão de fase e mínima tensão</t>
  </si>
  <si>
    <t>12</t>
  </si>
  <si>
    <t>QD - ADMINISTRAÇÃO</t>
  </si>
  <si>
    <t>12.1</t>
  </si>
  <si>
    <t>09-005-017</t>
  </si>
  <si>
    <t>QUADRO DE DISTRIBUIÇÃO EM CHAPA METÁLICA - PARA ATÉ 44 DISJUNTORES</t>
  </si>
  <si>
    <t>12.2</t>
  </si>
  <si>
    <t>12.3</t>
  </si>
  <si>
    <t>12.4</t>
  </si>
  <si>
    <t>12.5</t>
  </si>
  <si>
    <t>12.6</t>
  </si>
  <si>
    <t>12.7</t>
  </si>
  <si>
    <t>12.8</t>
  </si>
  <si>
    <t>12.9</t>
  </si>
  <si>
    <t>13</t>
  </si>
  <si>
    <t>QD - CET</t>
  </si>
  <si>
    <t>13.1</t>
  </si>
  <si>
    <t>13.2</t>
  </si>
  <si>
    <t>13.3</t>
  </si>
  <si>
    <t>13.4</t>
  </si>
  <si>
    <t>13.5</t>
  </si>
  <si>
    <t>13.6</t>
  </si>
  <si>
    <t>13.7</t>
  </si>
  <si>
    <t>13.8</t>
  </si>
  <si>
    <t>13.9</t>
  </si>
  <si>
    <t>14</t>
  </si>
  <si>
    <t>QD - TELA SMART SAMPA</t>
  </si>
  <si>
    <t>14.1</t>
  </si>
  <si>
    <t>14.2</t>
  </si>
  <si>
    <t>14.3</t>
  </si>
  <si>
    <t>14.4</t>
  </si>
  <si>
    <t>14.5</t>
  </si>
  <si>
    <t>14.6</t>
  </si>
  <si>
    <t>14.7</t>
  </si>
  <si>
    <t>09-008-016</t>
  </si>
  <si>
    <t>MINI DISJUNTOR - TIPO EUROPEU (IEC) - TRIPOLAR 63A</t>
  </si>
  <si>
    <t>14.8</t>
  </si>
  <si>
    <t>15</t>
  </si>
  <si>
    <t>QD - SMART SAMPA</t>
  </si>
  <si>
    <t>15.1</t>
  </si>
  <si>
    <t>09-005-019</t>
  </si>
  <si>
    <t>QUADRO DE DISTRIBUIÇÃO EM CHAPA METÁLICA - PARA ATÉ 70 DISJUNTORES</t>
  </si>
  <si>
    <t>15.2</t>
  </si>
  <si>
    <t>15.3</t>
  </si>
  <si>
    <t>15.4</t>
  </si>
  <si>
    <t>15.5</t>
  </si>
  <si>
    <t>15.6</t>
  </si>
  <si>
    <t>09-008-050</t>
  </si>
  <si>
    <t>DISJUNTOR CAIXA MOLDADA TRIPOLAR 200A COM DISPARADOR TERMOMAGNÉTICO AJUSTÁVEL</t>
  </si>
  <si>
    <t>15.7</t>
  </si>
  <si>
    <t>15.8</t>
  </si>
  <si>
    <t>15.9</t>
  </si>
  <si>
    <t>PERSIANA AUTOMATIZADA INTERNO ESQUADRIAS</t>
  </si>
  <si>
    <t>15.10</t>
  </si>
  <si>
    <t>DISPENSER DE SABONETE PARA SANITÁRIOS</t>
  </si>
  <si>
    <t>15.11</t>
  </si>
  <si>
    <t>09-004-031</t>
  </si>
  <si>
    <t>PAPELEIRA PARA SANITÁRIOS</t>
  </si>
  <si>
    <t>CONTATOR TRIPOLAR I NOMINAL 22A</t>
  </si>
  <si>
    <t>15.12</t>
  </si>
  <si>
    <t>40.12.030</t>
  </si>
  <si>
    <t>Chave comutadora/seletora com 1 polo e 3 posições para 25 A</t>
  </si>
  <si>
    <t>16</t>
  </si>
  <si>
    <t>QD P1 A</t>
  </si>
  <si>
    <t>16.1</t>
  </si>
  <si>
    <t>09-005-087</t>
  </si>
  <si>
    <t>QUADRO DE DISTRIBUIÇÃO EM PVC - PARA ATÉ 64 DISJUNTORES</t>
  </si>
  <si>
    <t>16.2</t>
  </si>
  <si>
    <t>16.3</t>
  </si>
  <si>
    <t>16.4</t>
  </si>
  <si>
    <t>16.5</t>
  </si>
  <si>
    <t>09-004-068</t>
  </si>
  <si>
    <t>INTERRUPTOR DIFERENCIAL RESIDUAL BIPOLAR 25A - SENSIBILIDADE 30MA - 220V</t>
  </si>
  <si>
    <t>17</t>
  </si>
  <si>
    <t>QGBT - PAINÉIS DE LED</t>
  </si>
  <si>
    <t>17.1</t>
  </si>
  <si>
    <t>COMP. 5</t>
  </si>
  <si>
    <t>Painel de sobrepor auto suportável tipo armário - QGBT - com disjuntores e acessórios, dim: 1900x1000x400mm</t>
  </si>
  <si>
    <t>17.2</t>
  </si>
  <si>
    <t>09-008-026</t>
  </si>
  <si>
    <t>DISJUNTOR AUTOMÁTICO TRIPOLAR A SECO 2500A/600V</t>
  </si>
  <si>
    <t>17.3</t>
  </si>
  <si>
    <t>17.4</t>
  </si>
  <si>
    <t>17.5</t>
  </si>
  <si>
    <t>09-017-023</t>
  </si>
  <si>
    <t>TRANSFORMADOR DE CORRENTE PARA PROTEÇÃO RELAÇÃO 20:5A</t>
  </si>
  <si>
    <t>17.6</t>
  </si>
  <si>
    <t>09-008-021</t>
  </si>
  <si>
    <t>DISJUNTOR AUTOMÁTICO TRIPOLAR A SECO  800A/600V</t>
  </si>
  <si>
    <t>17.7</t>
  </si>
  <si>
    <t>09-008-022</t>
  </si>
  <si>
    <t>DISJUNTOR AUTOMÁTICO TRIPOLAR A SECO 1000A/600V</t>
  </si>
  <si>
    <t>17.8</t>
  </si>
  <si>
    <t>09-008-048</t>
  </si>
  <si>
    <t>DISJUNTOR CAIXA MOLDADA TRIPOLAR 150A COM DISPARADOR TERMOMAGNÉTICO AJUSTÁVEL</t>
  </si>
  <si>
    <t>17.9</t>
  </si>
  <si>
    <t>18</t>
  </si>
  <si>
    <t>QG - PAINEIS ÁTRIO 1º PAVIMENTO</t>
  </si>
  <si>
    <t>18.1</t>
  </si>
  <si>
    <t>PROJETO EXECUTIVO ARQUITETURA</t>
  </si>
  <si>
    <t>18.2</t>
  </si>
  <si>
    <t>09-008-055</t>
  </si>
  <si>
    <t>PROJETO EXECUTIVO REFORÇO ESTRUTURAL</t>
  </si>
  <si>
    <t>DISJUNTOR CAIXA MOLDADA TRIPOLAR 400A COM DISPARADOR TERMOMAGNÉTICO AJUSTÁVEL</t>
  </si>
  <si>
    <t>18.3</t>
  </si>
  <si>
    <t>PROJETO EXECUTIVO ELÉTRICA</t>
  </si>
  <si>
    <t>18.4</t>
  </si>
  <si>
    <t>09-008-085</t>
  </si>
  <si>
    <t>PROJETO EXECUTIVO REDE E TI</t>
  </si>
  <si>
    <t>DISJUNTOR TERMOMAGNÉTICO DIFERENCIAL BIPOLAR - 40A - SENSIBILIDADE 30MA - 240V</t>
  </si>
  <si>
    <t>18.5</t>
  </si>
  <si>
    <t>PROJETO EXECUTIVO SISTEMAS HIDROSSANITÁRIOS</t>
  </si>
  <si>
    <t>18.6</t>
  </si>
  <si>
    <t>PROJETO EXECUTIVO CLIMATIZAÇÃO</t>
  </si>
  <si>
    <t>19</t>
  </si>
  <si>
    <t>QG - PAINÉIS ÁTRIO 2º PAVIMENTO</t>
  </si>
  <si>
    <t>19.1</t>
  </si>
  <si>
    <t>19.2</t>
  </si>
  <si>
    <t>19.3</t>
  </si>
  <si>
    <t>19.4</t>
  </si>
  <si>
    <t>19.5</t>
  </si>
  <si>
    <t>20</t>
  </si>
  <si>
    <t>QG - PAINÉIS ÁTRIO 3º PAVIMENTO</t>
  </si>
  <si>
    <t>20.1</t>
  </si>
  <si>
    <t>20.2</t>
  </si>
  <si>
    <t>20.3</t>
  </si>
  <si>
    <t>20.4</t>
  </si>
  <si>
    <t>20.5</t>
  </si>
  <si>
    <t>20.6</t>
  </si>
  <si>
    <t>21</t>
  </si>
  <si>
    <t>QD - IMAGINAR</t>
  </si>
  <si>
    <t>21.1</t>
  </si>
  <si>
    <t>21.2</t>
  </si>
  <si>
    <t>21.3</t>
  </si>
  <si>
    <t>21.4</t>
  </si>
  <si>
    <t>21.5</t>
  </si>
  <si>
    <t>21.6</t>
  </si>
  <si>
    <t>21.7</t>
  </si>
  <si>
    <t>21.8</t>
  </si>
  <si>
    <t>21.9</t>
  </si>
  <si>
    <t>21.10</t>
  </si>
  <si>
    <t>21.11</t>
  </si>
  <si>
    <t>21.12</t>
  </si>
  <si>
    <t>22</t>
  </si>
  <si>
    <t>QD - FOYER</t>
  </si>
  <si>
    <t>22.1</t>
  </si>
  <si>
    <t>22.2</t>
  </si>
  <si>
    <t>22.3</t>
  </si>
  <si>
    <t>22.4</t>
  </si>
  <si>
    <t>22.5</t>
  </si>
  <si>
    <t>22.6</t>
  </si>
  <si>
    <t>22.7</t>
  </si>
  <si>
    <t>22.8</t>
  </si>
  <si>
    <t>22.9</t>
  </si>
  <si>
    <t>22.10</t>
  </si>
  <si>
    <t>22.11</t>
  </si>
  <si>
    <t>22.12</t>
  </si>
  <si>
    <t>23</t>
  </si>
  <si>
    <t>QD - EXPO 1</t>
  </si>
  <si>
    <t>23.1</t>
  </si>
  <si>
    <t>23.2</t>
  </si>
  <si>
    <t>23.3</t>
  </si>
  <si>
    <t>23.4</t>
  </si>
  <si>
    <t>23.5</t>
  </si>
  <si>
    <t>23.6</t>
  </si>
  <si>
    <t>23.7</t>
  </si>
  <si>
    <t>23.8</t>
  </si>
  <si>
    <t>23.9</t>
  </si>
  <si>
    <t>23.10</t>
  </si>
  <si>
    <t>23.11</t>
  </si>
  <si>
    <t>23.12</t>
  </si>
  <si>
    <t>24</t>
  </si>
  <si>
    <t>QD - EXPO 2</t>
  </si>
  <si>
    <t>24.1</t>
  </si>
  <si>
    <t>24.2</t>
  </si>
  <si>
    <t>24.3</t>
  </si>
  <si>
    <t>24.4</t>
  </si>
  <si>
    <t>24.5</t>
  </si>
  <si>
    <t>24.6</t>
  </si>
  <si>
    <t>24.7</t>
  </si>
  <si>
    <t>24.8</t>
  </si>
  <si>
    <t>24.9</t>
  </si>
  <si>
    <t>24.10</t>
  </si>
  <si>
    <t>24.11</t>
  </si>
  <si>
    <t>24.12</t>
  </si>
  <si>
    <t>25</t>
  </si>
  <si>
    <t>ILUMINAÇÃO E NIVELAMENTO DE PISO - ÁREA POSTERIOR AOS PAINÉIS</t>
  </si>
  <si>
    <t>25.1</t>
  </si>
  <si>
    <t>09-009-038</t>
  </si>
  <si>
    <t>PROJETOR PARA USO EXTERNO COM LÂMPADA LED DE 100W - COMPLETA</t>
  </si>
  <si>
    <t>25.2</t>
  </si>
  <si>
    <t>09-003-029</t>
  </si>
  <si>
    <t>CABO 2,50MM2 - ISOLAMENTO PARA 1,0KV - CLASSE 4 - FLEXÍVEL</t>
  </si>
  <si>
    <t>25.3</t>
  </si>
  <si>
    <t>09-003-030</t>
  </si>
  <si>
    <t>CABO 4,00MM2 - ISOLAMENTO PARA 1,0KV - CLASSE 4 - FLEXÍVEL</t>
  </si>
  <si>
    <t>25.4</t>
  </si>
  <si>
    <t>09-002-011</t>
  </si>
  <si>
    <t>ELETRODUTO DE AÇO GALVANIZADO ELETROLÍTICO, TIPO LEVE I - 3/4"</t>
  </si>
  <si>
    <t>25.5</t>
  </si>
  <si>
    <t>09-007-095</t>
  </si>
  <si>
    <t>PONTO DE LUZ - CONDULETE 3/4"</t>
  </si>
  <si>
    <t>25.6</t>
  </si>
  <si>
    <t>13-102-001</t>
  </si>
  <si>
    <t xml:space="preserve"> PISO ELEVADO COM ESTRUTURA CONTRAVENTADA EM SISTEMA METÁLICO - EXCLUSIVE PLACAS DE REVESTIMENTO</t>
  </si>
  <si>
    <t>M2</t>
  </si>
  <si>
    <t>25.7</t>
  </si>
  <si>
    <t>17-004-001</t>
  </si>
  <si>
    <t>LIMPEZA GERAL DA OBRA</t>
  </si>
  <si>
    <t>26</t>
  </si>
  <si>
    <t>SERVIÇOS PRELIMINARES</t>
  </si>
  <si>
    <t>26.1</t>
  </si>
  <si>
    <t>20-003-050</t>
  </si>
  <si>
    <t>SERVIÇO DE PLOTAGEM EM PAPEL SULFITE, TAMANHO A1, PRETO E BRANCO</t>
  </si>
  <si>
    <t>26.2</t>
  </si>
  <si>
    <t>17-045-001</t>
  </si>
  <si>
    <t>ANDAIMES METÁLICOS - FORNECIMENTO</t>
  </si>
  <si>
    <t>M3xMÊS</t>
  </si>
  <si>
    <t>26.3</t>
  </si>
  <si>
    <t>17-045-002</t>
  </si>
  <si>
    <t>ANDAIMES METÁLICOS - MONTAGEM E DESMONTAGEM</t>
  </si>
  <si>
    <t>M3</t>
  </si>
  <si>
    <t>26.4</t>
  </si>
  <si>
    <t>98458</t>
  </si>
  <si>
    <t>TAPUME COM COMPENSADO DE MADEIRA. AF_03/2024</t>
  </si>
  <si>
    <t>26.5</t>
  </si>
  <si>
    <t>103689</t>
  </si>
  <si>
    <t>FORNECIMENTO E INSTALAÇÃO DE PLACA DE OBRA COM CHAPA GALVANIZADA E ESTRUTURA DE MADEIRA. AF_03/2022_PS</t>
  </si>
  <si>
    <t>26.6</t>
  </si>
  <si>
    <t>97113</t>
  </si>
  <si>
    <t>APLICAÇÃO DE LONA PLÁSTICA PARA EXECUÇÃO DE PAVIMENTOS DE CONCRETO. AF_04/2022</t>
  </si>
  <si>
    <t>SUBTOTAL C/ DES</t>
  </si>
  <si>
    <t>B.D.I.</t>
  </si>
  <si>
    <t xml:space="preserve">TOTAL C/ DES </t>
  </si>
  <si>
    <t>ATENÇÃO !</t>
  </si>
  <si>
    <t xml:space="preserve">TODOS OS ITENS E SERVIÇOS CONTIDOS NA PLANILHA ORÇAMENTÁRIA DEVEM SER VALIDADOS COM O FISCAL E/OU RESPONSÁVEL DA CONTRATANTE ANTERIORMENTE À COMPRA, PELA CONTRATADA </t>
  </si>
  <si>
    <t>PLANILHA ORÇAMENTÁRIA</t>
  </si>
  <si>
    <r>
      <rPr>
        <rFont val="Arial"/>
        <b/>
        <color theme="1"/>
        <sz val="10.0"/>
      </rPr>
      <t xml:space="preserve">TOTAL C/ DES </t>
    </r>
    <r>
      <rPr>
        <rFont val="Arial"/>
        <b/>
        <i/>
        <color theme="1"/>
        <sz val="10.0"/>
      </rPr>
      <t>(projeto)</t>
    </r>
  </si>
  <si>
    <t>MEMÓRIA DE CALCULO</t>
  </si>
  <si>
    <t>ITEM</t>
  </si>
  <si>
    <t>FONTE</t>
  </si>
  <si>
    <t>UNID</t>
  </si>
  <si>
    <t>PREÇO UNIT.</t>
  </si>
  <si>
    <t>QUANT</t>
  </si>
  <si>
    <t>Local</t>
  </si>
  <si>
    <t>COMPR.(M)</t>
  </si>
  <si>
    <t>LARG.(M)</t>
  </si>
  <si>
    <t>ALT.(M)</t>
  </si>
  <si>
    <t>ÁREA (M2)</t>
  </si>
  <si>
    <t>VOLUME (M³)</t>
  </si>
  <si>
    <t>OBSERVAÇÕES</t>
  </si>
  <si>
    <t>COMPR.(m)</t>
  </si>
  <si>
    <t>LARG.(m)</t>
  </si>
  <si>
    <t>ALT.(m)</t>
  </si>
  <si>
    <t>ÁREA (m²)</t>
  </si>
  <si>
    <t>VOLUME (m³)</t>
  </si>
  <si>
    <t>Projeto Executivo e As Built</t>
  </si>
  <si>
    <t>3.15</t>
  </si>
  <si>
    <t>97246</t>
  </si>
  <si>
    <t>3.16</t>
  </si>
  <si>
    <t>97248</t>
  </si>
  <si>
    <t>3.17</t>
  </si>
  <si>
    <t>09-002-012</t>
  </si>
  <si>
    <t>3.18</t>
  </si>
  <si>
    <t>09-002-015</t>
  </si>
  <si>
    <t>3.19</t>
  </si>
  <si>
    <t>3.20</t>
  </si>
  <si>
    <t>09-002-003</t>
  </si>
  <si>
    <t>3.21</t>
  </si>
  <si>
    <t>09-002-002</t>
  </si>
  <si>
    <t>13.10</t>
  </si>
  <si>
    <t>13.11</t>
  </si>
  <si>
    <t>13.12</t>
  </si>
  <si>
    <t xml:space="preserve"> 40.12.200</t>
  </si>
  <si>
    <t>Chave comutadora/seletora com 1 polo e 2 posições para 25 A</t>
  </si>
  <si>
    <t>16.6</t>
  </si>
  <si>
    <t>09-008-010</t>
  </si>
  <si>
    <t>19.6</t>
  </si>
  <si>
    <t>24.13</t>
  </si>
  <si>
    <t>ANEXO III.B - COMPOSIÇÃO DE CUSTO UNITÁRIO</t>
  </si>
  <si>
    <t>ocultar</t>
  </si>
  <si>
    <t>CÓDIGO COMP.</t>
  </si>
  <si>
    <t>DESCRIÇÃO COMP.</t>
  </si>
  <si>
    <t>UNID. COMP.</t>
  </si>
  <si>
    <t>CUSTO TOTAL</t>
  </si>
  <si>
    <t>TIPO ITEM</t>
  </si>
  <si>
    <t>CÓDIGO ITEM</t>
  </si>
  <si>
    <t>DESCRIÇÃO ITEM</t>
  </si>
  <si>
    <t xml:space="preserve">UNID. ITEM </t>
  </si>
  <si>
    <t>COEF. ITEM</t>
  </si>
  <si>
    <t>FORNECIMENTO E INSTALAÇÃO</t>
  </si>
  <si>
    <t>REF.</t>
  </si>
  <si>
    <t>9001</t>
  </si>
  <si>
    <t>PESQUISA DE PREÇO</t>
  </si>
  <si>
    <t>ORSE</t>
  </si>
  <si>
    <t>COMP. 2</t>
  </si>
  <si>
    <t>SISTEMA BLOQUEIO-ACIONADOR MANUAL EMERGENCIA</t>
  </si>
  <si>
    <t xml:space="preserve"> 067409 </t>
  </si>
  <si>
    <t>SBC</t>
  </si>
  <si>
    <t xml:space="preserve">064170 </t>
  </si>
  <si>
    <t>064173</t>
  </si>
  <si>
    <t xml:space="preserve"> 9512 </t>
  </si>
  <si>
    <r>
      <rPr>
        <rFont val="Arial"/>
        <b/>
        <i/>
        <color theme="1"/>
        <sz val="12.0"/>
      </rPr>
      <t>OBS:</t>
    </r>
    <r>
      <rPr>
        <rFont val="Arial"/>
        <i/>
        <color theme="1"/>
        <sz val="12.0"/>
      </rPr>
      <t xml:space="preserve"> Os códigos de Composição correspondem à números referenciais de identificação e não estão em organização númérica sequencial.</t>
    </r>
  </si>
  <si>
    <t>ANEXO III.A - COMPOSIÇÃO DO BDI</t>
  </si>
  <si>
    <t>EDIFICAÇÕES</t>
  </si>
  <si>
    <t>ESCRITÓRIO CENTRAL</t>
  </si>
  <si>
    <t>AC</t>
  </si>
  <si>
    <t>LUCRO BRUTO</t>
  </si>
  <si>
    <t>L</t>
  </si>
  <si>
    <t>IMPOSTOS:</t>
  </si>
  <si>
    <t>I</t>
  </si>
  <si>
    <t>INSS</t>
  </si>
  <si>
    <t>Cofins</t>
  </si>
  <si>
    <t>PIS</t>
  </si>
  <si>
    <t>ISS</t>
  </si>
  <si>
    <t>TAXA DE RISCO</t>
  </si>
  <si>
    <t>TR</t>
  </si>
  <si>
    <t>Seguro</t>
  </si>
  <si>
    <t>R</t>
  </si>
  <si>
    <t>Risco</t>
  </si>
  <si>
    <t>S</t>
  </si>
  <si>
    <t>Garantia</t>
  </si>
  <si>
    <t>G</t>
  </si>
  <si>
    <t>DESPESAS FINANCEIRAS</t>
  </si>
  <si>
    <t>DF</t>
  </si>
  <si>
    <t>BDI - EDIFICAÇÕES</t>
  </si>
  <si>
    <t>BDI</t>
  </si>
  <si>
    <t>TABELA - FONTE</t>
  </si>
  <si>
    <t>INTERVALO</t>
  </si>
  <si>
    <t>LINK PLANILHA</t>
  </si>
  <si>
    <t>TABELA BASE</t>
  </si>
  <si>
    <t>SIURB-EDIF-UNIT-JAN/26</t>
  </si>
  <si>
    <t>SIURB-EDIF-UNIT-JAN/26!A2:D</t>
  </si>
  <si>
    <t>"101cqjHWVsEHPBeLfsMPpPV4UXg0t1V4AevTVw3JhrGY"</t>
  </si>
  <si>
    <t>SIURB-EDIF-COMP-JAN/25</t>
  </si>
  <si>
    <t>SIURB-EDIF-COMP-JAN/25!C2:I</t>
  </si>
  <si>
    <t>SIURB-INFRA-UNIT-JAN/26</t>
  </si>
  <si>
    <t>SIURB-INFRA-UNIT-JAN/26!A2:D</t>
  </si>
  <si>
    <t>SIURB-INFRA-COMP-JAN/25</t>
  </si>
  <si>
    <t>SIURB-INFRA-COMP-JAN/25!C3:I</t>
  </si>
  <si>
    <t>SINAPI-SINT-ABR/26</t>
  </si>
  <si>
    <t>SINAPI-SINT-ABR/26!B5:E</t>
  </si>
  <si>
    <t>SINAPI-ANALI-ABR/26</t>
  </si>
  <si>
    <t>SINAPI-ANALI-ABR/26!D5:G</t>
  </si>
  <si>
    <t>SINAPI-INSU-ABR/26</t>
  </si>
  <si>
    <t>SINAPI-INSU-ABR/26!A5:E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</si>
</sst>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[$R$ -416]#,##0.00"/>
    <numFmt numFmtId="165" formatCode="00\-00\-00"/>
    <numFmt numFmtId="166" formatCode="#,##0.0000"/>
  </numFmts>
  <fonts count="28">
    <font>
      <sz val="10.0"/>
      <color rgb="FF000000"/>
      <name val="Arial"/>
      <scheme val="minor"/>
    </font>
    <font>
      <color theme="1"/>
      <name val="Arial"/>
    </font>
    <font>
      <b/>
      <i/>
      <sz val="11.0"/>
      <color theme="1"/>
      <name val="Arial"/>
    </font>
    <font>
      <b/>
      <sz val="10.0"/>
      <color theme="1"/>
      <name val="Arial"/>
    </font>
    <font>
      <b/>
      <i/>
      <sz val="10.0"/>
      <color theme="1"/>
      <name val="Arial"/>
    </font>
    <font>
      <sz val="10.0"/>
      <color theme="1"/>
      <name val="Arial"/>
    </font>
    <font>
      <b/>
      <color theme="1"/>
      <name val="Arial"/>
    </font>
    <font>
      <color theme="1"/>
      <name val="Arial"/>
      <scheme val="minor"/>
    </font>
    <font>
      <b/>
      <sz val="11.0"/>
      <color theme="1"/>
      <name val="Arial"/>
    </font>
    <font>
      <sz val="11.0"/>
      <color theme="1"/>
      <name val="Arial"/>
    </font>
    <font>
      <b/>
      <sz val="10.0"/>
      <color rgb="FF000000"/>
      <name val="Arial"/>
    </font>
    <font/>
    <font>
      <b/>
      <sz val="10.0"/>
      <color rgb="FF434343"/>
      <name val="Arial"/>
    </font>
    <font>
      <sz val="10.0"/>
      <color rgb="FF434343"/>
      <name val="Arial"/>
    </font>
    <font>
      <b/>
      <sz val="10.0"/>
      <color rgb="FFFF0000"/>
      <name val="Arial"/>
    </font>
    <font>
      <b/>
      <sz val="14.0"/>
      <color theme="1"/>
      <name val="Cambria"/>
    </font>
    <font>
      <b/>
      <sz val="12.0"/>
      <color theme="1"/>
      <name val="Arial"/>
    </font>
    <font>
      <b/>
      <sz val="14.0"/>
      <color rgb="FFFF0000"/>
      <name val="Arial"/>
      <scheme val="minor"/>
    </font>
    <font>
      <b/>
      <sz val="12.0"/>
      <color theme="1"/>
      <name val="Cambria"/>
    </font>
    <font>
      <b/>
      <sz val="12.0"/>
      <color rgb="FFFF0000"/>
      <name val="Arial"/>
      <scheme val="minor"/>
    </font>
    <font>
      <color rgb="FFFF0000"/>
      <name val="Arial"/>
      <scheme val="minor"/>
    </font>
    <font>
      <b/>
      <sz val="9.0"/>
      <color rgb="FFFF0000"/>
      <name val="Arial"/>
      <scheme val="minor"/>
    </font>
    <font>
      <b/>
      <i/>
      <sz val="8.0"/>
      <color theme="1"/>
      <name val="Arial"/>
    </font>
    <font>
      <sz val="8.0"/>
      <color theme="1"/>
      <name val="Arial"/>
    </font>
    <font>
      <sz val="12.0"/>
      <color theme="1"/>
      <name val="Arial"/>
      <scheme val="minor"/>
    </font>
    <font>
      <i/>
      <sz val="8.0"/>
      <color theme="1"/>
      <name val="Arial"/>
    </font>
    <font>
      <b/>
      <sz val="8.0"/>
      <color theme="1"/>
      <name val="Arial"/>
    </font>
    <font>
      <b/>
      <color theme="1"/>
      <name val="Arial"/>
      <scheme val="minor"/>
    </font>
  </fonts>
  <fills count="21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rgb="FFBFBFBF"/>
        <bgColor rgb="FFBFBFBF"/>
      </patternFill>
    </fill>
    <fill>
      <patternFill patternType="solid">
        <fgColor rgb="FFD9D9D9"/>
        <bgColor rgb="FFD9D9D9"/>
      </patternFill>
    </fill>
    <fill>
      <patternFill patternType="solid">
        <fgColor rgb="FF3C78D8"/>
        <bgColor rgb="FF3C78D8"/>
      </patternFill>
    </fill>
    <fill>
      <patternFill patternType="solid">
        <fgColor rgb="FF6D9EEB"/>
        <bgColor rgb="FF6D9EEB"/>
      </patternFill>
    </fill>
    <fill>
      <patternFill patternType="solid">
        <fgColor rgb="FF95B3D7"/>
        <bgColor rgb="FF95B3D7"/>
      </patternFill>
    </fill>
    <fill>
      <patternFill patternType="solid">
        <fgColor rgb="FFD9EAD3"/>
        <bgColor rgb="FFD9EAD3"/>
      </patternFill>
    </fill>
    <fill>
      <patternFill patternType="solid">
        <fgColor rgb="FFFFF2CC"/>
        <bgColor rgb="FFFFF2CC"/>
      </patternFill>
    </fill>
    <fill>
      <patternFill patternType="solid">
        <fgColor rgb="FFCFE2F3"/>
        <bgColor rgb="FFCFE2F3"/>
      </patternFill>
    </fill>
    <fill>
      <patternFill patternType="solid">
        <fgColor rgb="FFFFFF99"/>
        <bgColor rgb="FFFFFF99"/>
      </patternFill>
    </fill>
    <fill>
      <patternFill patternType="solid">
        <fgColor rgb="FFE6B8AF"/>
        <bgColor rgb="FFE6B8AF"/>
      </patternFill>
    </fill>
    <fill>
      <patternFill patternType="solid">
        <fgColor rgb="FFB4A7D6"/>
        <bgColor rgb="FFB4A7D6"/>
      </patternFill>
    </fill>
    <fill>
      <patternFill patternType="solid">
        <fgColor theme="8"/>
        <bgColor theme="8"/>
      </patternFill>
    </fill>
    <fill>
      <patternFill patternType="solid">
        <fgColor rgb="FFF3F3F3"/>
        <bgColor rgb="FFF3F3F3"/>
      </patternFill>
    </fill>
    <fill>
      <patternFill patternType="solid">
        <fgColor rgb="FFF4CCCC"/>
        <bgColor rgb="FFF4CCCC"/>
      </patternFill>
    </fill>
    <fill>
      <patternFill patternType="solid">
        <fgColor rgb="FFFCE5CD"/>
        <bgColor rgb="FFFCE5CD"/>
      </patternFill>
    </fill>
    <fill>
      <patternFill patternType="solid">
        <fgColor rgb="FFD9D2E9"/>
        <bgColor rgb="FFD9D2E9"/>
      </patternFill>
    </fill>
    <fill>
      <patternFill patternType="solid">
        <fgColor rgb="FFC9DAF8"/>
        <bgColor rgb="FFC9DAF8"/>
      </patternFill>
    </fill>
  </fills>
  <borders count="40">
    <border/>
    <border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right style="thin">
        <color rgb="FF000000"/>
      </right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hair">
        <color rgb="FF000000"/>
      </bottom>
    </border>
    <border>
      <right style="medium">
        <color rgb="FF000000"/>
      </right>
      <bottom style="hair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thin">
        <color rgb="FF000000"/>
      </bottom>
    </border>
    <border>
      <left style="medium">
        <color rgb="FF000000"/>
      </left>
      <right style="thin">
        <color rgb="FF000000"/>
      </right>
      <bottom style="hair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medium">
        <color rgb="FF000000"/>
      </left>
      <top style="medium">
        <color rgb="FF000000"/>
      </top>
      <bottom style="thin">
        <color rgb="FF000000"/>
      </bottom>
    </border>
    <border>
      <top style="medium">
        <color rgb="FF000000"/>
      </top>
      <bottom style="thin">
        <color rgb="FF000000"/>
      </bottom>
    </border>
    <border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medium">
        <color rgb="FF000000"/>
      </right>
      <top style="thin">
        <color rgb="FF000000"/>
      </top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medium">
        <color rgb="FF000000"/>
      </right>
    </border>
    <border>
      <right style="thin">
        <color rgb="FF000000"/>
      </right>
    </border>
    <border>
      <left style="thin">
        <color rgb="FF000000"/>
      </left>
      <right style="medium">
        <color rgb="FF000000"/>
      </right>
      <top style="thin">
        <color rgb="FF000000"/>
      </top>
    </border>
    <border>
      <left style="medium">
        <color rgb="FF000000"/>
      </left>
      <top style="thin">
        <color rgb="FF000000"/>
      </top>
    </border>
    <border>
      <right style="thin">
        <color rgb="FF000000"/>
      </right>
      <top style="thin">
        <color rgb="FF000000"/>
      </top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</borders>
  <cellStyleXfs count="1">
    <xf borderId="0" fillId="0" fontId="0" numFmtId="0" applyAlignment="1" applyFont="1"/>
  </cellStyleXfs>
  <cellXfs count="387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readingOrder="0" vertical="center"/>
    </xf>
    <xf borderId="1" fillId="0" fontId="2" numFmtId="49" xfId="0" applyAlignment="1" applyBorder="1" applyFont="1" applyNumberFormat="1">
      <alignment readingOrder="0"/>
    </xf>
    <xf borderId="2" fillId="0" fontId="3" numFmtId="49" xfId="0" applyAlignment="1" applyBorder="1" applyFont="1" applyNumberFormat="1">
      <alignment horizontal="center" readingOrder="0" shrinkToFit="0" vertical="center" wrapText="1"/>
    </xf>
    <xf borderId="2" fillId="0" fontId="4" numFmtId="49" xfId="0" applyAlignment="1" applyBorder="1" applyFont="1" applyNumberFormat="1">
      <alignment horizontal="center" readingOrder="0" shrinkToFit="0" vertical="center" wrapText="1"/>
    </xf>
    <xf borderId="0" fillId="0" fontId="5" numFmtId="164" xfId="0" applyAlignment="1" applyFont="1" applyNumberFormat="1">
      <alignment horizontal="center" shrinkToFit="0" vertical="center" wrapText="1"/>
    </xf>
    <xf borderId="0" fillId="0" fontId="1" numFmtId="49" xfId="0" applyAlignment="1" applyFont="1" applyNumberFormat="1">
      <alignment vertical="center"/>
    </xf>
    <xf borderId="3" fillId="0" fontId="3" numFmtId="49" xfId="0" applyAlignment="1" applyBorder="1" applyFont="1" applyNumberFormat="1">
      <alignment horizontal="center" shrinkToFit="0" vertical="center" wrapText="1"/>
    </xf>
    <xf borderId="0" fillId="2" fontId="6" numFmtId="0" xfId="0" applyAlignment="1" applyFill="1" applyFont="1">
      <alignment readingOrder="0" vertical="center"/>
    </xf>
    <xf borderId="0" fillId="0" fontId="3" numFmtId="0" xfId="0" applyAlignment="1" applyFont="1">
      <alignment shrinkToFit="0" vertical="center" wrapText="1"/>
    </xf>
    <xf borderId="4" fillId="0" fontId="3" numFmtId="0" xfId="0" applyAlignment="1" applyBorder="1" applyFont="1">
      <alignment shrinkToFit="0" vertical="center" wrapText="1"/>
    </xf>
    <xf borderId="5" fillId="0" fontId="3" numFmtId="49" xfId="0" applyAlignment="1" applyBorder="1" applyFont="1" applyNumberFormat="1">
      <alignment horizontal="center" shrinkToFit="0" vertical="center" wrapText="1"/>
    </xf>
    <xf borderId="1" fillId="0" fontId="6" numFmtId="0" xfId="0" applyAlignment="1" applyBorder="1" applyFont="1">
      <alignment readingOrder="0" vertical="center"/>
    </xf>
    <xf borderId="1" fillId="0" fontId="7" numFmtId="0" xfId="0" applyBorder="1" applyFont="1"/>
    <xf borderId="1" fillId="0" fontId="3" numFmtId="0" xfId="0" applyAlignment="1" applyBorder="1" applyFont="1">
      <alignment shrinkToFit="0" vertical="center" wrapText="1"/>
    </xf>
    <xf borderId="6" fillId="0" fontId="3" numFmtId="0" xfId="0" applyAlignment="1" applyBorder="1" applyFont="1">
      <alignment shrinkToFit="0" vertical="center" wrapText="1"/>
    </xf>
    <xf borderId="4" fillId="0" fontId="1" numFmtId="49" xfId="0" applyAlignment="1" applyBorder="1" applyFont="1" applyNumberFormat="1">
      <alignment shrinkToFit="0" vertical="center" wrapText="1"/>
    </xf>
    <xf borderId="7" fillId="0" fontId="3" numFmtId="49" xfId="0" applyAlignment="1" applyBorder="1" applyFont="1" applyNumberFormat="1">
      <alignment horizontal="center" shrinkToFit="0" vertical="center" wrapText="1"/>
    </xf>
    <xf borderId="7" fillId="0" fontId="3" numFmtId="0" xfId="0" applyAlignment="1" applyBorder="1" applyFont="1">
      <alignment horizontal="center" readingOrder="0" shrinkToFit="0" vertical="center" wrapText="1"/>
    </xf>
    <xf borderId="7" fillId="0" fontId="3" numFmtId="4" xfId="0" applyAlignment="1" applyBorder="1" applyFont="1" applyNumberFormat="1">
      <alignment horizontal="center" readingOrder="0" shrinkToFit="0" vertical="center" wrapText="1"/>
    </xf>
    <xf borderId="7" fillId="0" fontId="3" numFmtId="164" xfId="0" applyAlignment="1" applyBorder="1" applyFont="1" applyNumberFormat="1">
      <alignment horizontal="center" readingOrder="0" shrinkToFit="0" vertical="center" wrapText="1"/>
    </xf>
    <xf borderId="8" fillId="0" fontId="3" numFmtId="164" xfId="0" applyAlignment="1" applyBorder="1" applyFont="1" applyNumberFormat="1">
      <alignment horizontal="center" readingOrder="0" shrinkToFit="0" vertical="center" wrapText="1"/>
    </xf>
    <xf borderId="4" fillId="0" fontId="8" numFmtId="49" xfId="0" applyAlignment="1" applyBorder="1" applyFont="1" applyNumberFormat="1">
      <alignment horizontal="right" shrinkToFit="0" vertical="center" wrapText="1"/>
    </xf>
    <xf borderId="9" fillId="3" fontId="3" numFmtId="49" xfId="0" applyAlignment="1" applyBorder="1" applyFill="1" applyFont="1" applyNumberFormat="1">
      <alignment vertical="center"/>
    </xf>
    <xf borderId="9" fillId="3" fontId="3" numFmtId="0" xfId="0" applyAlignment="1" applyBorder="1" applyFont="1">
      <alignment horizontal="center" readingOrder="0" shrinkToFit="0" vertical="center" wrapText="1"/>
    </xf>
    <xf borderId="9" fillId="3" fontId="3" numFmtId="49" xfId="0" applyAlignment="1" applyBorder="1" applyFont="1" applyNumberFormat="1">
      <alignment horizontal="center" shrinkToFit="0" vertical="center" wrapText="1"/>
    </xf>
    <xf borderId="9" fillId="3" fontId="3" numFmtId="0" xfId="0" applyAlignment="1" applyBorder="1" applyFont="1">
      <alignment vertical="center"/>
    </xf>
    <xf borderId="9" fillId="3" fontId="3" numFmtId="0" xfId="0" applyAlignment="1" applyBorder="1" applyFont="1">
      <alignment horizontal="center" shrinkToFit="0" vertical="center" wrapText="1"/>
    </xf>
    <xf borderId="9" fillId="3" fontId="5" numFmtId="4" xfId="0" applyAlignment="1" applyBorder="1" applyFont="1" applyNumberFormat="1">
      <alignment vertical="center"/>
    </xf>
    <xf borderId="9" fillId="3" fontId="5" numFmtId="164" xfId="0" applyAlignment="1" applyBorder="1" applyFont="1" applyNumberFormat="1">
      <alignment vertical="center"/>
    </xf>
    <xf borderId="8" fillId="3" fontId="3" numFmtId="164" xfId="0" applyAlignment="1" applyBorder="1" applyFont="1" applyNumberFormat="1">
      <alignment horizontal="center" shrinkToFit="0" vertical="center" wrapText="1"/>
    </xf>
    <xf borderId="4" fillId="0" fontId="9" numFmtId="49" xfId="0" applyAlignment="1" applyBorder="1" applyFont="1" applyNumberFormat="1">
      <alignment horizontal="right" shrinkToFit="0" vertical="center" wrapText="1"/>
    </xf>
    <xf borderId="10" fillId="0" fontId="3" numFmtId="49" xfId="0" applyAlignment="1" applyBorder="1" applyFont="1" applyNumberFormat="1">
      <alignment horizontal="center" vertical="center"/>
    </xf>
    <xf borderId="10" fillId="0" fontId="5" numFmtId="49" xfId="0" applyAlignment="1" applyBorder="1" applyFont="1" applyNumberFormat="1">
      <alignment readingOrder="0" shrinkToFit="0" vertical="center" wrapText="1"/>
    </xf>
    <xf borderId="10" fillId="0" fontId="5" numFmtId="49" xfId="0" applyAlignment="1" applyBorder="1" applyFont="1" applyNumberFormat="1">
      <alignment shrinkToFit="0" vertical="center" wrapText="1"/>
    </xf>
    <xf borderId="10" fillId="2" fontId="10" numFmtId="49" xfId="0" applyAlignment="1" applyBorder="1" applyFont="1" applyNumberFormat="1">
      <alignment horizontal="center" readingOrder="0" shrinkToFit="0" vertical="center" wrapText="1"/>
    </xf>
    <xf borderId="10" fillId="0" fontId="5" numFmtId="0" xfId="0" applyAlignment="1" applyBorder="1" applyFont="1">
      <alignment horizontal="center" shrinkToFit="0" vertical="center" wrapText="1"/>
    </xf>
    <xf borderId="10" fillId="0" fontId="5" numFmtId="4" xfId="0" applyAlignment="1" applyBorder="1" applyFont="1" applyNumberFormat="1">
      <alignment horizontal="center" shrinkToFit="0" vertical="center" wrapText="1"/>
    </xf>
    <xf borderId="10" fillId="0" fontId="5" numFmtId="164" xfId="0" applyAlignment="1" applyBorder="1" applyFont="1" applyNumberFormat="1">
      <alignment horizontal="center" readingOrder="0" shrinkToFit="0" vertical="center" wrapText="1"/>
    </xf>
    <xf borderId="11" fillId="0" fontId="5" numFmtId="164" xfId="0" applyAlignment="1" applyBorder="1" applyFont="1" applyNumberFormat="1">
      <alignment horizontal="center" shrinkToFit="0" vertical="center" wrapText="1"/>
    </xf>
    <xf borderId="4" fillId="2" fontId="9" numFmtId="49" xfId="0" applyAlignment="1" applyBorder="1" applyFont="1" applyNumberFormat="1">
      <alignment horizontal="right" shrinkToFit="0" vertical="center" wrapText="1"/>
    </xf>
    <xf borderId="12" fillId="3" fontId="3" numFmtId="49" xfId="0" applyAlignment="1" applyBorder="1" applyFont="1" applyNumberFormat="1">
      <alignment vertical="center"/>
    </xf>
    <xf borderId="12" fillId="3" fontId="3" numFmtId="0" xfId="0" applyAlignment="1" applyBorder="1" applyFont="1">
      <alignment horizontal="center" readingOrder="0" shrinkToFit="0" vertical="center" wrapText="1"/>
    </xf>
    <xf borderId="12" fillId="3" fontId="3" numFmtId="49" xfId="0" applyAlignment="1" applyBorder="1" applyFont="1" applyNumberFormat="1">
      <alignment horizontal="center" shrinkToFit="0" vertical="center" wrapText="1"/>
    </xf>
    <xf borderId="12" fillId="3" fontId="3" numFmtId="0" xfId="0" applyAlignment="1" applyBorder="1" applyFont="1">
      <alignment vertical="center"/>
    </xf>
    <xf borderId="12" fillId="3" fontId="3" numFmtId="0" xfId="0" applyAlignment="1" applyBorder="1" applyFont="1">
      <alignment horizontal="center" shrinkToFit="0" vertical="center" wrapText="1"/>
    </xf>
    <xf borderId="12" fillId="3" fontId="5" numFmtId="4" xfId="0" applyAlignment="1" applyBorder="1" applyFont="1" applyNumberFormat="1">
      <alignment vertical="center"/>
    </xf>
    <xf borderId="12" fillId="3" fontId="5" numFmtId="164" xfId="0" applyAlignment="1" applyBorder="1" applyFont="1" applyNumberFormat="1">
      <alignment vertical="center"/>
    </xf>
    <xf borderId="13" fillId="3" fontId="3" numFmtId="164" xfId="0" applyAlignment="1" applyBorder="1" applyFont="1" applyNumberFormat="1">
      <alignment horizontal="center" shrinkToFit="0" vertical="center" wrapText="1"/>
    </xf>
    <xf borderId="10" fillId="2" fontId="5" numFmtId="49" xfId="0" applyAlignment="1" applyBorder="1" applyFont="1" applyNumberFormat="1">
      <alignment shrinkToFit="0" vertical="center" wrapText="1"/>
    </xf>
    <xf borderId="12" fillId="3" fontId="3" numFmtId="49" xfId="0" applyAlignment="1" applyBorder="1" applyFont="1" applyNumberFormat="1">
      <alignment horizontal="center" readingOrder="0" shrinkToFit="0" vertical="center" wrapText="1"/>
    </xf>
    <xf borderId="4" fillId="0" fontId="9" numFmtId="49" xfId="0" applyAlignment="1" applyBorder="1" applyFont="1" applyNumberFormat="1">
      <alignment horizontal="right" readingOrder="0" shrinkToFit="0" vertical="center" wrapText="1"/>
    </xf>
    <xf borderId="10" fillId="0" fontId="5" numFmtId="0" xfId="0" applyAlignment="1" applyBorder="1" applyFont="1">
      <alignment readingOrder="0" shrinkToFit="0" vertical="center" wrapText="1"/>
    </xf>
    <xf borderId="10" fillId="0" fontId="5" numFmtId="164" xfId="0" applyAlignment="1" applyBorder="1" applyFont="1" applyNumberFormat="1">
      <alignment horizontal="center" shrinkToFit="0" vertical="center" wrapText="1"/>
    </xf>
    <xf borderId="10" fillId="2" fontId="10" numFmtId="0" xfId="0" applyAlignment="1" applyBorder="1" applyFont="1">
      <alignment horizontal="center" readingOrder="0" shrinkToFit="0" vertical="center" wrapText="1"/>
    </xf>
    <xf borderId="12" fillId="3" fontId="5" numFmtId="0" xfId="0" applyAlignment="1" applyBorder="1" applyFont="1">
      <alignment vertical="center"/>
    </xf>
    <xf borderId="10" fillId="0" fontId="10" numFmtId="49" xfId="0" applyAlignment="1" applyBorder="1" applyFont="1" applyNumberFormat="1">
      <alignment horizontal="center" readingOrder="0" shrinkToFit="0" vertical="center" wrapText="1"/>
    </xf>
    <xf borderId="4" fillId="0" fontId="8" numFmtId="49" xfId="0" applyAlignment="1" applyBorder="1" applyFont="1" applyNumberFormat="1">
      <alignment horizontal="right" readingOrder="0" shrinkToFit="0" vertical="center" wrapText="1"/>
    </xf>
    <xf borderId="10" fillId="0" fontId="10" numFmtId="0" xfId="0" applyAlignment="1" applyBorder="1" applyFont="1">
      <alignment horizontal="center" readingOrder="0" shrinkToFit="0" vertical="center" wrapText="1"/>
    </xf>
    <xf borderId="7" fillId="0" fontId="3" numFmtId="49" xfId="0" applyAlignment="1" applyBorder="1" applyFont="1" applyNumberFormat="1">
      <alignment horizontal="center" vertical="center"/>
    </xf>
    <xf borderId="7" fillId="0" fontId="5" numFmtId="49" xfId="0" applyAlignment="1" applyBorder="1" applyFont="1" applyNumberFormat="1">
      <alignment readingOrder="0" shrinkToFit="0" vertical="center" wrapText="1"/>
    </xf>
    <xf borderId="7" fillId="0" fontId="5" numFmtId="49" xfId="0" applyAlignment="1" applyBorder="1" applyFont="1" applyNumberFormat="1">
      <alignment shrinkToFit="0" vertical="center" wrapText="1"/>
    </xf>
    <xf borderId="7" fillId="0" fontId="10" numFmtId="49" xfId="0" applyAlignment="1" applyBorder="1" applyFont="1" applyNumberFormat="1">
      <alignment horizontal="center" readingOrder="0" shrinkToFit="0" vertical="center" wrapText="1"/>
    </xf>
    <xf borderId="7" fillId="0" fontId="5" numFmtId="0" xfId="0" applyAlignment="1" applyBorder="1" applyFont="1">
      <alignment horizontal="center" shrinkToFit="0" vertical="center" wrapText="1"/>
    </xf>
    <xf borderId="7" fillId="0" fontId="5" numFmtId="4" xfId="0" applyAlignment="1" applyBorder="1" applyFont="1" applyNumberFormat="1">
      <alignment horizontal="center" shrinkToFit="0" vertical="center" wrapText="1"/>
    </xf>
    <xf borderId="8" fillId="0" fontId="5" numFmtId="164" xfId="0" applyAlignment="1" applyBorder="1" applyFont="1" applyNumberFormat="1">
      <alignment horizontal="center" shrinkToFit="0" vertical="center" wrapText="1"/>
    </xf>
    <xf borderId="14" fillId="3" fontId="3" numFmtId="49" xfId="0" applyAlignment="1" applyBorder="1" applyFont="1" applyNumberFormat="1">
      <alignment vertical="center"/>
    </xf>
    <xf borderId="9" fillId="3" fontId="5" numFmtId="164" xfId="0" applyAlignment="1" applyBorder="1" applyFont="1" applyNumberFormat="1">
      <alignment vertical="center"/>
    </xf>
    <xf borderId="0" fillId="0" fontId="5" numFmtId="164" xfId="0" applyAlignment="1" applyFont="1" applyNumberFormat="1">
      <alignment horizontal="right" shrinkToFit="0" vertical="center" wrapText="1"/>
    </xf>
    <xf borderId="15" fillId="0" fontId="3" numFmtId="49" xfId="0" applyAlignment="1" applyBorder="1" applyFont="1" applyNumberFormat="1">
      <alignment horizontal="center" vertical="center"/>
    </xf>
    <xf borderId="16" fillId="3" fontId="3" numFmtId="49" xfId="0" applyAlignment="1" applyBorder="1" applyFont="1" applyNumberFormat="1">
      <alignment vertical="center"/>
    </xf>
    <xf borderId="0" fillId="0" fontId="5" numFmtId="0" xfId="0" applyAlignment="1" applyFont="1">
      <alignment vertical="center"/>
    </xf>
    <xf borderId="17" fillId="0" fontId="3" numFmtId="49" xfId="0" applyAlignment="1" applyBorder="1" applyFont="1" applyNumberFormat="1">
      <alignment horizontal="center" vertical="center"/>
    </xf>
    <xf borderId="18" fillId="3" fontId="3" numFmtId="49" xfId="0" applyAlignment="1" applyBorder="1" applyFont="1" applyNumberFormat="1">
      <alignment vertical="center"/>
    </xf>
    <xf borderId="19" fillId="3" fontId="3" numFmtId="0" xfId="0" applyAlignment="1" applyBorder="1" applyFont="1">
      <alignment horizontal="center" shrinkToFit="0" vertical="center" wrapText="1"/>
    </xf>
    <xf borderId="19" fillId="3" fontId="3" numFmtId="49" xfId="0" applyAlignment="1" applyBorder="1" applyFont="1" applyNumberFormat="1">
      <alignment horizontal="center" shrinkToFit="0" vertical="center" wrapText="1"/>
    </xf>
    <xf borderId="19" fillId="3" fontId="3" numFmtId="0" xfId="0" applyAlignment="1" applyBorder="1" applyFont="1">
      <alignment vertical="center"/>
    </xf>
    <xf borderId="19" fillId="3" fontId="5" numFmtId="4" xfId="0" applyAlignment="1" applyBorder="1" applyFont="1" applyNumberFormat="1">
      <alignment vertical="center"/>
    </xf>
    <xf borderId="19" fillId="3" fontId="5" numFmtId="164" xfId="0" applyAlignment="1" applyBorder="1" applyFont="1" applyNumberFormat="1">
      <alignment vertical="center"/>
    </xf>
    <xf borderId="20" fillId="3" fontId="3" numFmtId="164" xfId="0" applyAlignment="1" applyBorder="1" applyFont="1" applyNumberFormat="1">
      <alignment horizontal="center" shrinkToFit="0" vertical="center" wrapText="1"/>
    </xf>
    <xf borderId="7" fillId="0" fontId="5" numFmtId="164" xfId="0" applyAlignment="1" applyBorder="1" applyFont="1" applyNumberFormat="1">
      <alignment horizontal="center" readingOrder="0" shrinkToFit="0" vertical="center" wrapText="1"/>
    </xf>
    <xf borderId="0" fillId="0" fontId="9" numFmtId="49" xfId="0" applyAlignment="1" applyFont="1" applyNumberFormat="1">
      <alignment horizontal="right" readingOrder="0" shrinkToFit="0" vertical="center" wrapText="1"/>
    </xf>
    <xf borderId="3" fillId="0" fontId="3" numFmtId="49" xfId="0" applyAlignment="1" applyBorder="1" applyFont="1" applyNumberFormat="1">
      <alignment horizontal="center" vertical="center"/>
    </xf>
    <xf borderId="0" fillId="0" fontId="5" numFmtId="0" xfId="0" applyAlignment="1" applyFont="1">
      <alignment readingOrder="0" shrinkToFit="0" vertical="center" wrapText="1"/>
    </xf>
    <xf borderId="0" fillId="0" fontId="5" numFmtId="0" xfId="0" applyAlignment="1" applyFont="1">
      <alignment shrinkToFit="0" vertical="center" wrapText="1"/>
    </xf>
    <xf borderId="0" fillId="0" fontId="10" numFmtId="0" xfId="0" applyAlignment="1" applyFont="1">
      <alignment horizontal="center" readingOrder="0" shrinkToFit="0" vertical="center" wrapText="1"/>
    </xf>
    <xf borderId="0" fillId="0" fontId="5" numFmtId="0" xfId="0" applyAlignment="1" applyFont="1">
      <alignment horizontal="center" shrinkToFit="0" vertical="center" wrapText="1"/>
    </xf>
    <xf borderId="0" fillId="0" fontId="5" numFmtId="4" xfId="0" applyAlignment="1" applyFont="1" applyNumberFormat="1">
      <alignment horizontal="center" shrinkToFit="0" vertical="center" wrapText="1"/>
    </xf>
    <xf borderId="0" fillId="0" fontId="5" numFmtId="164" xfId="0" applyAlignment="1" applyFont="1" applyNumberFormat="1">
      <alignment horizontal="center" shrinkToFit="0" vertical="center" wrapText="1"/>
    </xf>
    <xf borderId="4" fillId="0" fontId="5" numFmtId="164" xfId="0" applyAlignment="1" applyBorder="1" applyFont="1" applyNumberFormat="1">
      <alignment horizontal="center" shrinkToFit="0" vertical="center" wrapText="1"/>
    </xf>
    <xf borderId="3" fillId="0" fontId="3" numFmtId="49" xfId="0" applyAlignment="1" applyBorder="1" applyFont="1" applyNumberFormat="1">
      <alignment vertical="center"/>
    </xf>
    <xf borderId="0" fillId="0" fontId="3" numFmtId="0" xfId="0" applyAlignment="1" applyFont="1">
      <alignment vertical="center"/>
    </xf>
    <xf borderId="21" fillId="4" fontId="3" numFmtId="4" xfId="0" applyAlignment="1" applyBorder="1" applyFill="1" applyFont="1" applyNumberFormat="1">
      <alignment shrinkToFit="0" vertical="center" wrapText="1"/>
    </xf>
    <xf borderId="22" fillId="0" fontId="11" numFmtId="0" xfId="0" applyBorder="1" applyFont="1"/>
    <xf borderId="23" fillId="0" fontId="5" numFmtId="164" xfId="0" applyAlignment="1" applyBorder="1" applyFont="1" applyNumberFormat="1">
      <alignment horizontal="right" shrinkToFit="0" vertical="center" wrapText="1"/>
    </xf>
    <xf borderId="24" fillId="5" fontId="12" numFmtId="4" xfId="0" applyAlignment="1" applyBorder="1" applyFill="1" applyFont="1" applyNumberFormat="1">
      <alignment shrinkToFit="0" vertical="center" wrapText="1"/>
    </xf>
    <xf borderId="12" fillId="0" fontId="11" numFmtId="0" xfId="0" applyBorder="1" applyFont="1"/>
    <xf borderId="12" fillId="5" fontId="12" numFmtId="10" xfId="0" applyAlignment="1" applyBorder="1" applyFont="1" applyNumberFormat="1">
      <alignment horizontal="center" readingOrder="0" shrinkToFit="0" vertical="center" wrapText="1"/>
    </xf>
    <xf borderId="13" fillId="5" fontId="13" numFmtId="164" xfId="0" applyAlignment="1" applyBorder="1" applyFont="1" applyNumberFormat="1">
      <alignment horizontal="right" shrinkToFit="0" vertical="center" wrapText="1"/>
    </xf>
    <xf borderId="5" fillId="0" fontId="3" numFmtId="49" xfId="0" applyAlignment="1" applyBorder="1" applyFont="1" applyNumberFormat="1">
      <alignment vertical="center"/>
    </xf>
    <xf borderId="1" fillId="0" fontId="5" numFmtId="0" xfId="0" applyAlignment="1" applyBorder="1" applyFont="1">
      <alignment shrinkToFit="0" vertical="center" wrapText="1"/>
    </xf>
    <xf borderId="1" fillId="0" fontId="5" numFmtId="0" xfId="0" applyAlignment="1" applyBorder="1" applyFont="1">
      <alignment vertical="center"/>
    </xf>
    <xf borderId="1" fillId="0" fontId="3" numFmtId="0" xfId="0" applyAlignment="1" applyBorder="1" applyFont="1">
      <alignment vertical="center"/>
    </xf>
    <xf borderId="25" fillId="4" fontId="3" numFmtId="4" xfId="0" applyAlignment="1" applyBorder="1" applyFont="1" applyNumberFormat="1">
      <alignment readingOrder="0" shrinkToFit="0" vertical="center" wrapText="1"/>
    </xf>
    <xf borderId="1" fillId="0" fontId="11" numFmtId="0" xfId="0" applyBorder="1" applyFont="1"/>
    <xf borderId="6" fillId="0" fontId="3" numFmtId="164" xfId="0" applyAlignment="1" applyBorder="1" applyFont="1" applyNumberFormat="1">
      <alignment horizontal="right" shrinkToFit="0" vertical="center" wrapText="1"/>
    </xf>
    <xf borderId="0" fillId="0" fontId="3" numFmtId="49" xfId="0" applyAlignment="1" applyFont="1" applyNumberFormat="1">
      <alignment vertical="center"/>
    </xf>
    <xf borderId="0" fillId="0" fontId="14" numFmtId="49" xfId="0" applyAlignment="1" applyFont="1" applyNumberFormat="1">
      <alignment shrinkToFit="0" vertical="center" wrapText="1"/>
    </xf>
    <xf borderId="0" fillId="0" fontId="3" numFmtId="49" xfId="0" applyAlignment="1" applyFont="1" applyNumberFormat="1">
      <alignment shrinkToFit="0" vertical="center" wrapText="1"/>
    </xf>
    <xf borderId="0" fillId="0" fontId="7" numFmtId="49" xfId="0" applyAlignment="1" applyFont="1" applyNumberFormat="1">
      <alignment vertical="center"/>
    </xf>
    <xf borderId="26" fillId="0" fontId="3" numFmtId="49" xfId="0" applyAlignment="1" applyBorder="1" applyFont="1" applyNumberFormat="1">
      <alignment horizontal="left" readingOrder="0" shrinkToFit="0" vertical="center" wrapText="0"/>
    </xf>
    <xf borderId="7" fillId="0" fontId="5" numFmtId="164" xfId="0" applyAlignment="1" applyBorder="1" applyFont="1" applyNumberFormat="1">
      <alignment horizontal="center" shrinkToFit="0" vertical="center" wrapText="1"/>
    </xf>
    <xf borderId="0" fillId="0" fontId="5" numFmtId="4" xfId="0" applyAlignment="1" applyFont="1" applyNumberFormat="1">
      <alignment readingOrder="0" vertical="center"/>
    </xf>
    <xf borderId="0" fillId="0" fontId="15" numFmtId="49" xfId="0" applyAlignment="1" applyFont="1" applyNumberFormat="1">
      <alignment horizontal="center" shrinkToFit="0" wrapText="1"/>
    </xf>
    <xf borderId="2" fillId="6" fontId="16" numFmtId="0" xfId="0" applyAlignment="1" applyBorder="1" applyFill="1" applyFont="1">
      <alignment horizontal="center" readingOrder="0" shrinkToFit="0" vertical="center" wrapText="1"/>
    </xf>
    <xf borderId="2" fillId="0" fontId="11" numFmtId="0" xfId="0" applyBorder="1" applyFont="1"/>
    <xf borderId="27" fillId="0" fontId="11" numFmtId="0" xfId="0" applyBorder="1" applyFont="1"/>
    <xf borderId="0" fillId="0" fontId="17" numFmtId="49" xfId="0" applyAlignment="1" applyFont="1" applyNumberFormat="1">
      <alignment horizontal="left" shrinkToFit="0" vertical="center" wrapText="0"/>
    </xf>
    <xf borderId="0" fillId="0" fontId="18" numFmtId="49" xfId="0" applyAlignment="1" applyFont="1" applyNumberFormat="1">
      <alignment horizontal="center" vertical="center"/>
    </xf>
    <xf borderId="28" fillId="7" fontId="3" numFmtId="49" xfId="0" applyAlignment="1" applyBorder="1" applyFill="1" applyFont="1" applyNumberFormat="1">
      <alignment horizontal="center" vertical="center"/>
    </xf>
    <xf borderId="29" fillId="7" fontId="3" numFmtId="49" xfId="0" applyAlignment="1" applyBorder="1" applyFont="1" applyNumberFormat="1">
      <alignment horizontal="center" vertical="center"/>
    </xf>
    <xf borderId="0" fillId="7" fontId="3" numFmtId="0" xfId="0" applyAlignment="1" applyFont="1">
      <alignment horizontal="center" shrinkToFit="0" vertical="center" wrapText="1"/>
    </xf>
    <xf borderId="29" fillId="0" fontId="11" numFmtId="0" xfId="0" applyBorder="1" applyFont="1"/>
    <xf borderId="29" fillId="7" fontId="3" numFmtId="0" xfId="0" applyAlignment="1" applyBorder="1" applyFont="1">
      <alignment horizontal="center" vertical="center"/>
    </xf>
    <xf borderId="0" fillId="7" fontId="3" numFmtId="164" xfId="0" applyAlignment="1" applyFont="1" applyNumberFormat="1">
      <alignment horizontal="center" readingOrder="0" vertical="center"/>
    </xf>
    <xf borderId="30" fillId="7" fontId="3" numFmtId="0" xfId="0" applyAlignment="1" applyBorder="1" applyFont="1">
      <alignment horizontal="center" vertical="center"/>
    </xf>
    <xf borderId="0" fillId="0" fontId="19" numFmtId="0" xfId="0" applyAlignment="1" applyFont="1">
      <alignment horizontal="left" shrinkToFit="0" vertical="center" wrapText="0"/>
    </xf>
    <xf borderId="0" fillId="0" fontId="7" numFmtId="49" xfId="0" applyFont="1" applyNumberFormat="1"/>
    <xf borderId="3" fillId="0" fontId="5" numFmtId="49" xfId="0" applyAlignment="1" applyBorder="1" applyFont="1" applyNumberFormat="1">
      <alignment horizontal="center" vertical="center"/>
    </xf>
    <xf borderId="0" fillId="0" fontId="5" numFmtId="49" xfId="0" applyAlignment="1" applyFont="1" applyNumberFormat="1">
      <alignment horizontal="center" vertical="center"/>
    </xf>
    <xf borderId="0" fillId="0" fontId="5" numFmtId="164" xfId="0" applyAlignment="1" applyFont="1" applyNumberFormat="1">
      <alignment vertical="center"/>
    </xf>
    <xf borderId="4" fillId="0" fontId="5" numFmtId="0" xfId="0" applyAlignment="1" applyBorder="1" applyFont="1">
      <alignment vertical="center"/>
    </xf>
    <xf borderId="0" fillId="0" fontId="20" numFmtId="0" xfId="0" applyAlignment="1" applyFont="1">
      <alignment horizontal="left" shrinkToFit="0" wrapText="0"/>
    </xf>
    <xf borderId="0" fillId="0" fontId="8" numFmtId="49" xfId="0" applyAlignment="1" applyFont="1" applyNumberFormat="1">
      <alignment horizontal="center" vertical="center"/>
    </xf>
    <xf borderId="26" fillId="8" fontId="3" numFmtId="49" xfId="0" applyAlignment="1" applyBorder="1" applyFill="1" applyFont="1" applyNumberFormat="1">
      <alignment horizontal="center" readingOrder="0" vertical="center"/>
    </xf>
    <xf borderId="2" fillId="8" fontId="3" numFmtId="49" xfId="0" applyAlignment="1" applyBorder="1" applyFont="1" applyNumberFormat="1">
      <alignment horizontal="center" readingOrder="0" shrinkToFit="0" vertical="center" wrapText="1"/>
    </xf>
    <xf borderId="0" fillId="0" fontId="20" numFmtId="4" xfId="0" applyAlignment="1" applyFont="1" applyNumberFormat="1">
      <alignment horizontal="left" shrinkToFit="0" vertical="center" wrapText="0"/>
    </xf>
    <xf borderId="31" fillId="9" fontId="5" numFmtId="49" xfId="0" applyAlignment="1" applyBorder="1" applyFill="1" applyFont="1" applyNumberFormat="1">
      <alignment horizontal="center" readingOrder="0" vertical="center"/>
    </xf>
    <xf borderId="32" fillId="9" fontId="3" numFmtId="49" xfId="0" applyAlignment="1" applyBorder="1" applyFont="1" applyNumberFormat="1">
      <alignment horizontal="center" readingOrder="0" vertical="center"/>
    </xf>
    <xf borderId="24" fillId="0" fontId="6" numFmtId="49" xfId="0" applyAlignment="1" applyBorder="1" applyFont="1" applyNumberFormat="1">
      <alignment shrinkToFit="0" vertical="center" wrapText="1"/>
    </xf>
    <xf borderId="33" fillId="0" fontId="11" numFmtId="0" xfId="0" applyBorder="1" applyFont="1"/>
    <xf borderId="34" fillId="10" fontId="6" numFmtId="49" xfId="0" applyAlignment="1" applyBorder="1" applyFill="1" applyFont="1" applyNumberFormat="1">
      <alignment horizontal="center" vertical="center"/>
    </xf>
    <xf borderId="34" fillId="0" fontId="1" numFmtId="0" xfId="0" applyAlignment="1" applyBorder="1" applyFont="1">
      <alignment horizontal="center" shrinkToFit="0" vertical="center" wrapText="1"/>
    </xf>
    <xf borderId="34" fillId="0" fontId="6" numFmtId="164" xfId="0" applyAlignment="1" applyBorder="1" applyFont="1" applyNumberFormat="1">
      <alignment horizontal="center" shrinkToFit="0" vertical="center" wrapText="1"/>
    </xf>
    <xf borderId="23" fillId="2" fontId="6" numFmtId="4" xfId="0" applyAlignment="1" applyBorder="1" applyFont="1" applyNumberFormat="1">
      <alignment horizontal="center" vertical="center"/>
    </xf>
    <xf borderId="0" fillId="0" fontId="21" numFmtId="4" xfId="0" applyAlignment="1" applyFont="1" applyNumberFormat="1">
      <alignment horizontal="left" shrinkToFit="0" vertical="center" wrapText="0"/>
    </xf>
    <xf borderId="3" fillId="0" fontId="11" numFmtId="0" xfId="0" applyBorder="1" applyFont="1"/>
    <xf borderId="0" fillId="2" fontId="6" numFmtId="4" xfId="0" applyAlignment="1" applyFont="1" applyNumberFormat="1">
      <alignment horizontal="center" vertical="center"/>
    </xf>
    <xf borderId="0" fillId="2" fontId="6" numFmtId="165" xfId="0" applyAlignment="1" applyFont="1" applyNumberFormat="1">
      <alignment horizontal="center" vertical="center"/>
    </xf>
    <xf borderId="0" fillId="2" fontId="6" numFmtId="10" xfId="0" applyAlignment="1" applyFont="1" applyNumberFormat="1">
      <alignment horizontal="center" vertical="center"/>
    </xf>
    <xf borderId="29" fillId="2" fontId="6" numFmtId="4" xfId="0" applyAlignment="1" applyBorder="1" applyFont="1" applyNumberFormat="1">
      <alignment horizontal="center" vertical="center"/>
    </xf>
    <xf borderId="35" fillId="0" fontId="11" numFmtId="0" xfId="0" applyBorder="1" applyFont="1"/>
    <xf borderId="4" fillId="0" fontId="11" numFmtId="0" xfId="0" applyBorder="1" applyFont="1"/>
    <xf borderId="14" fillId="0" fontId="11" numFmtId="0" xfId="0" applyBorder="1" applyFont="1"/>
    <xf borderId="7" fillId="0" fontId="11" numFmtId="0" xfId="0" applyBorder="1" applyFont="1"/>
    <xf borderId="9" fillId="9" fontId="1" numFmtId="4" xfId="0" applyAlignment="1" applyBorder="1" applyFont="1" applyNumberFormat="1">
      <alignment vertical="center"/>
    </xf>
    <xf borderId="9" fillId="9" fontId="1" numFmtId="4" xfId="0" applyAlignment="1" applyBorder="1" applyFont="1" applyNumberFormat="1">
      <alignment horizontal="center" readingOrder="0" vertical="center"/>
    </xf>
    <xf borderId="9" fillId="2" fontId="1" numFmtId="4" xfId="0" applyAlignment="1" applyBorder="1" applyFont="1" applyNumberFormat="1">
      <alignment horizontal="center" vertical="center"/>
    </xf>
    <xf borderId="9" fillId="0" fontId="1" numFmtId="10" xfId="0" applyAlignment="1" applyBorder="1" applyFont="1" applyNumberFormat="1">
      <alignment horizontal="center" vertical="center"/>
    </xf>
    <xf borderId="7" fillId="9" fontId="1" numFmtId="4" xfId="0" applyAlignment="1" applyBorder="1" applyFont="1" applyNumberFormat="1">
      <alignment vertical="center"/>
    </xf>
    <xf borderId="36" fillId="0" fontId="11" numFmtId="0" xfId="0" applyBorder="1" applyFont="1"/>
    <xf borderId="8" fillId="0" fontId="11" numFmtId="0" xfId="0" applyBorder="1" applyFont="1"/>
    <xf borderId="0" fillId="2" fontId="5" numFmtId="4" xfId="0" applyAlignment="1" applyFont="1" applyNumberFormat="1">
      <alignment shrinkToFit="0" vertical="center" wrapText="1"/>
    </xf>
    <xf borderId="0" fillId="2" fontId="5" numFmtId="165" xfId="0" applyAlignment="1" applyFont="1" applyNumberFormat="1">
      <alignment horizontal="center" shrinkToFit="0" vertical="center" wrapText="1"/>
    </xf>
    <xf borderId="0" fillId="2" fontId="5" numFmtId="4" xfId="0" applyAlignment="1" applyFont="1" applyNumberFormat="1">
      <alignment horizontal="center" shrinkToFit="0" vertical="center" wrapText="1"/>
    </xf>
    <xf borderId="0" fillId="2" fontId="5" numFmtId="10" xfId="0" applyAlignment="1" applyFont="1" applyNumberFormat="1">
      <alignment horizontal="center" shrinkToFit="0" vertical="center" wrapText="1"/>
    </xf>
    <xf borderId="0" fillId="2" fontId="5" numFmtId="9" xfId="0" applyAlignment="1" applyFont="1" applyNumberFormat="1">
      <alignment shrinkToFit="0" vertical="center" wrapText="1"/>
    </xf>
    <xf borderId="0" fillId="2" fontId="3" numFmtId="164" xfId="0" applyAlignment="1" applyFont="1" applyNumberFormat="1">
      <alignment horizontal="center" vertical="center"/>
    </xf>
    <xf borderId="4" fillId="2" fontId="3" numFmtId="4" xfId="0" applyAlignment="1" applyBorder="1" applyFont="1" applyNumberFormat="1">
      <alignment horizontal="center" vertical="center"/>
    </xf>
    <xf borderId="34" fillId="11" fontId="6" numFmtId="49" xfId="0" applyAlignment="1" applyBorder="1" applyFill="1" applyFont="1" applyNumberFormat="1">
      <alignment horizontal="center" readingOrder="0" vertical="center"/>
    </xf>
    <xf borderId="23" fillId="2" fontId="3" numFmtId="4" xfId="0" applyAlignment="1" applyBorder="1" applyFont="1" applyNumberFormat="1">
      <alignment horizontal="center" vertical="center"/>
    </xf>
    <xf borderId="0" fillId="2" fontId="3" numFmtId="0" xfId="0" applyAlignment="1" applyFont="1">
      <alignment horizontal="center" readingOrder="0" shrinkToFit="0" vertical="center" wrapText="1"/>
    </xf>
    <xf borderId="0" fillId="2" fontId="3" numFmtId="0" xfId="0" applyAlignment="1" applyFont="1">
      <alignment horizontal="center" shrinkToFit="0" vertical="center" wrapText="1"/>
    </xf>
    <xf borderId="0" fillId="2" fontId="3" numFmtId="4" xfId="0" applyAlignment="1" applyFont="1" applyNumberFormat="1">
      <alignment horizontal="center" shrinkToFit="0" vertical="center" wrapText="1"/>
    </xf>
    <xf borderId="29" fillId="2" fontId="3" numFmtId="4" xfId="0" applyAlignment="1" applyBorder="1" applyFont="1" applyNumberFormat="1">
      <alignment horizontal="center" shrinkToFit="0" vertical="center" wrapText="1"/>
    </xf>
    <xf borderId="9" fillId="9" fontId="5" numFmtId="0" xfId="0" applyAlignment="1" applyBorder="1" applyFont="1">
      <alignment readingOrder="0" shrinkToFit="0" vertical="center" wrapText="1"/>
    </xf>
    <xf borderId="9" fillId="9" fontId="5" numFmtId="4" xfId="0" applyAlignment="1" applyBorder="1" applyFont="1" applyNumberFormat="1">
      <alignment horizontal="center" readingOrder="0" shrinkToFit="0" vertical="center" wrapText="1"/>
    </xf>
    <xf borderId="9" fillId="2" fontId="5" numFmtId="4" xfId="0" applyAlignment="1" applyBorder="1" applyFont="1" applyNumberFormat="1">
      <alignment horizontal="center" shrinkToFit="0" vertical="center" wrapText="1"/>
    </xf>
    <xf borderId="9" fillId="0" fontId="5" numFmtId="0" xfId="0" applyAlignment="1" applyBorder="1" applyFont="1">
      <alignment horizontal="center" shrinkToFit="0" vertical="center" wrapText="1"/>
    </xf>
    <xf borderId="7" fillId="9" fontId="5" numFmtId="4" xfId="0" applyAlignment="1" applyBorder="1" applyFont="1" applyNumberFormat="1">
      <alignment horizontal="center" readingOrder="0" shrinkToFit="0" vertical="center" wrapText="1"/>
    </xf>
    <xf borderId="0" fillId="0" fontId="1" numFmtId="49" xfId="0" applyAlignment="1" applyFont="1" applyNumberFormat="1">
      <alignment horizontal="center" vertical="center"/>
    </xf>
    <xf borderId="32" fillId="9" fontId="6" numFmtId="49" xfId="0" applyAlignment="1" applyBorder="1" applyFont="1" applyNumberFormat="1">
      <alignment horizontal="center" readingOrder="0" shrinkToFit="0" vertical="center" wrapText="1"/>
    </xf>
    <xf borderId="7" fillId="9" fontId="1" numFmtId="4" xfId="0" applyAlignment="1" applyBorder="1" applyFont="1" applyNumberFormat="1">
      <alignment readingOrder="0" vertical="center"/>
    </xf>
    <xf borderId="32" fillId="9" fontId="6" numFmtId="49" xfId="0" applyAlignment="1" applyBorder="1" applyFont="1" applyNumberFormat="1">
      <alignment horizontal="center" readingOrder="0" vertical="center"/>
    </xf>
    <xf borderId="34" fillId="12" fontId="6" numFmtId="49" xfId="0" applyAlignment="1" applyBorder="1" applyFill="1" applyFont="1" applyNumberFormat="1">
      <alignment horizontal="center" shrinkToFit="0" vertical="center" wrapText="1"/>
    </xf>
    <xf borderId="7" fillId="9" fontId="1" numFmtId="4" xfId="0" applyAlignment="1" applyBorder="1" applyFont="1" applyNumberFormat="1">
      <alignment readingOrder="0" shrinkToFit="0" vertical="center" wrapText="1"/>
    </xf>
    <xf borderId="12" fillId="0" fontId="6" numFmtId="49" xfId="0" applyAlignment="1" applyBorder="1" applyFont="1" applyNumberFormat="1">
      <alignment shrinkToFit="0" vertical="center" wrapText="1"/>
    </xf>
    <xf borderId="32" fillId="12" fontId="6" numFmtId="0" xfId="0" applyAlignment="1" applyBorder="1" applyFont="1">
      <alignment horizontal="center" shrinkToFit="0" vertical="center" wrapText="1"/>
    </xf>
    <xf borderId="32" fillId="2" fontId="6" numFmtId="164" xfId="0" applyAlignment="1" applyBorder="1" applyFont="1" applyNumberFormat="1">
      <alignment horizontal="center" vertical="center"/>
    </xf>
    <xf borderId="0" fillId="2" fontId="6" numFmtId="0" xfId="0" applyAlignment="1" applyFont="1">
      <alignment horizontal="center" shrinkToFit="0" vertical="center" wrapText="1"/>
    </xf>
    <xf borderId="0" fillId="2" fontId="6" numFmtId="4" xfId="0" applyAlignment="1" applyFont="1" applyNumberFormat="1">
      <alignment horizontal="center" shrinkToFit="0" vertical="center" wrapText="1"/>
    </xf>
    <xf borderId="29" fillId="2" fontId="6" numFmtId="4" xfId="0" applyAlignment="1" applyBorder="1" applyFont="1" applyNumberFormat="1">
      <alignment horizontal="center" shrinkToFit="0" vertical="center" wrapText="1"/>
    </xf>
    <xf borderId="9" fillId="9" fontId="1" numFmtId="0" xfId="0" applyAlignment="1" applyBorder="1" applyFont="1">
      <alignment shrinkToFit="0" vertical="center" wrapText="1"/>
    </xf>
    <xf borderId="9" fillId="9" fontId="1" numFmtId="4" xfId="0" applyAlignment="1" applyBorder="1" applyFont="1" applyNumberFormat="1">
      <alignment horizontal="center" readingOrder="0" shrinkToFit="0" vertical="center" wrapText="1"/>
    </xf>
    <xf borderId="9" fillId="9" fontId="1" numFmtId="4" xfId="0" applyAlignment="1" applyBorder="1" applyFont="1" applyNumberFormat="1">
      <alignment horizontal="center" shrinkToFit="0" vertical="center" wrapText="1"/>
    </xf>
    <xf borderId="9" fillId="2" fontId="1" numFmtId="4" xfId="0" applyAlignment="1" applyBorder="1" applyFont="1" applyNumberFormat="1">
      <alignment horizontal="center" shrinkToFit="0" vertical="center" wrapText="1"/>
    </xf>
    <xf borderId="7" fillId="9" fontId="1" numFmtId="4" xfId="0" applyAlignment="1" applyBorder="1" applyFont="1" applyNumberFormat="1">
      <alignment horizontal="center" shrinkToFit="0" vertical="center" wrapText="1"/>
    </xf>
    <xf borderId="18" fillId="8" fontId="3" numFmtId="49" xfId="0" applyAlignment="1" applyBorder="1" applyFont="1" applyNumberFormat="1">
      <alignment horizontal="center" readingOrder="0" vertical="center"/>
    </xf>
    <xf borderId="19" fillId="8" fontId="3" numFmtId="49" xfId="0" applyAlignment="1" applyBorder="1" applyFont="1" applyNumberFormat="1">
      <alignment horizontal="center" readingOrder="0" shrinkToFit="0" vertical="center" wrapText="1"/>
    </xf>
    <xf borderId="19" fillId="0" fontId="11" numFmtId="0" xfId="0" applyBorder="1" applyFont="1"/>
    <xf borderId="20" fillId="0" fontId="11" numFmtId="0" xfId="0" applyBorder="1" applyFont="1"/>
    <xf borderId="31" fillId="9" fontId="1" numFmtId="49" xfId="0" applyAlignment="1" applyBorder="1" applyFont="1" applyNumberFormat="1">
      <alignment horizontal="center" readingOrder="0" vertical="center"/>
    </xf>
    <xf borderId="3" fillId="0" fontId="7" numFmtId="0" xfId="0" applyAlignment="1" applyBorder="1" applyFont="1">
      <alignment vertical="center"/>
    </xf>
    <xf borderId="0" fillId="0" fontId="7" numFmtId="0" xfId="0" applyAlignment="1" applyFont="1">
      <alignment vertical="center"/>
    </xf>
    <xf borderId="4" fillId="0" fontId="7" numFmtId="0" xfId="0" applyAlignment="1" applyBorder="1" applyFont="1">
      <alignment vertical="center"/>
    </xf>
    <xf borderId="12" fillId="0" fontId="6" numFmtId="49" xfId="0" applyAlignment="1" applyBorder="1" applyFont="1" applyNumberFormat="1">
      <alignment readingOrder="0" shrinkToFit="0" vertical="center" wrapText="1"/>
    </xf>
    <xf borderId="34" fillId="12" fontId="6" numFmtId="0" xfId="0" applyAlignment="1" applyBorder="1" applyFont="1">
      <alignment horizontal="center" readingOrder="0" shrinkToFit="0" vertical="center" wrapText="1"/>
    </xf>
    <xf borderId="34" fillId="0" fontId="1" numFmtId="0" xfId="0" applyAlignment="1" applyBorder="1" applyFont="1">
      <alignment horizontal="center" readingOrder="0" shrinkToFit="0" vertical="center" wrapText="1"/>
    </xf>
    <xf borderId="34" fillId="0" fontId="6" numFmtId="164" xfId="0" applyAlignment="1" applyBorder="1" applyFont="1" applyNumberFormat="1">
      <alignment horizontal="center" readingOrder="0" shrinkToFit="0" vertical="center" wrapText="1"/>
    </xf>
    <xf borderId="9" fillId="9" fontId="1" numFmtId="4" xfId="0" applyAlignment="1" applyBorder="1" applyFont="1" applyNumberFormat="1">
      <alignment readingOrder="0" vertical="center"/>
    </xf>
    <xf borderId="24" fillId="0" fontId="3" numFmtId="49" xfId="0" applyAlignment="1" applyBorder="1" applyFont="1" applyNumberFormat="1">
      <alignment horizontal="left" shrinkToFit="0" vertical="center" wrapText="1"/>
    </xf>
    <xf borderId="32" fillId="12" fontId="10" numFmtId="0" xfId="0" applyAlignment="1" applyBorder="1" applyFont="1">
      <alignment horizontal="center" readingOrder="0" shrinkToFit="0" vertical="center" wrapText="1"/>
    </xf>
    <xf borderId="32" fillId="0" fontId="5" numFmtId="0" xfId="0" applyAlignment="1" applyBorder="1" applyFont="1">
      <alignment horizontal="center" shrinkToFit="0" vertical="center" wrapText="1"/>
    </xf>
    <xf borderId="34" fillId="2" fontId="3" numFmtId="164" xfId="0" applyAlignment="1" applyBorder="1" applyFont="1" applyNumberFormat="1">
      <alignment horizontal="center" vertical="center"/>
    </xf>
    <xf borderId="30" fillId="2" fontId="3" numFmtId="4" xfId="0" applyAlignment="1" applyBorder="1" applyFont="1" applyNumberFormat="1">
      <alignment horizontal="center" vertical="center"/>
    </xf>
    <xf borderId="37" fillId="0" fontId="11" numFmtId="0" xfId="0" applyBorder="1" applyFont="1"/>
    <xf borderId="9" fillId="9" fontId="5" numFmtId="4" xfId="0" applyAlignment="1" applyBorder="1" applyFont="1" applyNumberFormat="1">
      <alignment horizontal="center" shrinkToFit="0" vertical="center" wrapText="1"/>
    </xf>
    <xf borderId="38" fillId="0" fontId="11" numFmtId="0" xfId="0" applyBorder="1" applyFont="1"/>
    <xf borderId="26" fillId="8" fontId="6" numFmtId="49" xfId="0" applyAlignment="1" applyBorder="1" applyFont="1" applyNumberFormat="1">
      <alignment horizontal="center" readingOrder="0" vertical="center"/>
    </xf>
    <xf borderId="2" fillId="8" fontId="6" numFmtId="49" xfId="0" applyAlignment="1" applyBorder="1" applyFont="1" applyNumberFormat="1">
      <alignment horizontal="center" readingOrder="0" shrinkToFit="0" vertical="center" wrapText="1"/>
    </xf>
    <xf borderId="3" fillId="2" fontId="1" numFmtId="164" xfId="0" applyAlignment="1" applyBorder="1" applyFont="1" applyNumberFormat="1">
      <alignment vertical="center"/>
    </xf>
    <xf borderId="0" fillId="2" fontId="1" numFmtId="49" xfId="0" applyAlignment="1" applyFont="1" applyNumberFormat="1">
      <alignment vertical="center"/>
    </xf>
    <xf borderId="0" fillId="2" fontId="1" numFmtId="164" xfId="0" applyAlignment="1" applyFont="1" applyNumberFormat="1">
      <alignment shrinkToFit="0" vertical="center" wrapText="1"/>
    </xf>
    <xf borderId="0" fillId="2" fontId="1" numFmtId="164" xfId="0" applyAlignment="1" applyFont="1" applyNumberFormat="1">
      <alignment horizontal="center" shrinkToFit="0" vertical="center" wrapText="1"/>
    </xf>
    <xf borderId="0" fillId="2" fontId="1" numFmtId="164" xfId="0" applyAlignment="1" applyFont="1" applyNumberFormat="1">
      <alignment vertical="center"/>
    </xf>
    <xf borderId="4" fillId="2" fontId="1" numFmtId="4" xfId="0" applyAlignment="1" applyBorder="1" applyFont="1" applyNumberFormat="1">
      <alignment vertical="center"/>
    </xf>
    <xf borderId="14" fillId="0" fontId="1" numFmtId="49" xfId="0" applyAlignment="1" applyBorder="1" applyFont="1" applyNumberFormat="1">
      <alignment vertical="center"/>
    </xf>
    <xf borderId="16" fillId="8" fontId="3" numFmtId="49" xfId="0" applyAlignment="1" applyBorder="1" applyFont="1" applyNumberFormat="1">
      <alignment horizontal="center" readingOrder="0" vertical="center"/>
    </xf>
    <xf borderId="12" fillId="8" fontId="3" numFmtId="49" xfId="0" applyAlignment="1" applyBorder="1" applyFont="1" applyNumberFormat="1">
      <alignment horizontal="center" readingOrder="0" shrinkToFit="0" vertical="center" wrapText="1"/>
    </xf>
    <xf borderId="13" fillId="0" fontId="11" numFmtId="0" xfId="0" applyBorder="1" applyFont="1"/>
    <xf borderId="4" fillId="0" fontId="1" numFmtId="49" xfId="0" applyAlignment="1" applyBorder="1" applyFont="1" applyNumberFormat="1">
      <alignment vertical="center"/>
    </xf>
    <xf borderId="23" fillId="2" fontId="6" numFmtId="4" xfId="0" applyAlignment="1" applyBorder="1" applyFont="1" applyNumberFormat="1">
      <alignment horizontal="center" readingOrder="0" vertical="center"/>
    </xf>
    <xf borderId="0" fillId="0" fontId="20" numFmtId="0" xfId="0" applyAlignment="1" applyFont="1">
      <alignment horizontal="left" shrinkToFit="0" vertical="center" wrapText="0"/>
    </xf>
    <xf borderId="3" fillId="0" fontId="1" numFmtId="49" xfId="0" applyAlignment="1" applyBorder="1" applyFont="1" applyNumberFormat="1">
      <alignment vertical="center"/>
    </xf>
    <xf borderId="0" fillId="0" fontId="1" numFmtId="0" xfId="0" applyAlignment="1" applyFont="1">
      <alignment shrinkToFit="0" vertical="center" wrapText="1"/>
    </xf>
    <xf borderId="0" fillId="0" fontId="1" numFmtId="0" xfId="0" applyAlignment="1" applyFont="1">
      <alignment horizontal="center" shrinkToFit="0" vertical="center" wrapText="1"/>
    </xf>
    <xf borderId="0" fillId="0" fontId="1" numFmtId="0" xfId="0" applyAlignment="1" applyFont="1">
      <alignment vertical="center"/>
    </xf>
    <xf borderId="0" fillId="0" fontId="1" numFmtId="164" xfId="0" applyAlignment="1" applyFont="1" applyNumberFormat="1">
      <alignment vertical="center"/>
    </xf>
    <xf borderId="4" fillId="0" fontId="1" numFmtId="0" xfId="0" applyAlignment="1" applyBorder="1" applyFont="1">
      <alignment vertical="center"/>
    </xf>
    <xf borderId="18" fillId="8" fontId="6" numFmtId="49" xfId="0" applyAlignment="1" applyBorder="1" applyFont="1" applyNumberFormat="1">
      <alignment horizontal="center" readingOrder="0" vertical="center"/>
    </xf>
    <xf borderId="19" fillId="8" fontId="6" numFmtId="49" xfId="0" applyAlignment="1" applyBorder="1" applyFont="1" applyNumberFormat="1">
      <alignment horizontal="center" readingOrder="0" shrinkToFit="0" vertical="center" wrapText="1"/>
    </xf>
    <xf borderId="9" fillId="0" fontId="1" numFmtId="49" xfId="0" applyAlignment="1" applyBorder="1" applyFont="1" applyNumberFormat="1">
      <alignment vertical="center"/>
    </xf>
    <xf borderId="9" fillId="0" fontId="1" numFmtId="0" xfId="0" applyAlignment="1" applyBorder="1" applyFont="1">
      <alignment shrinkToFit="0" vertical="center" wrapText="1"/>
    </xf>
    <xf borderId="9" fillId="0" fontId="1" numFmtId="0" xfId="0" applyAlignment="1" applyBorder="1" applyFont="1">
      <alignment horizontal="center" shrinkToFit="0" vertical="center" wrapText="1"/>
    </xf>
    <xf borderId="9" fillId="0" fontId="1" numFmtId="0" xfId="0" applyAlignment="1" applyBorder="1" applyFont="1">
      <alignment vertical="center"/>
    </xf>
    <xf borderId="9" fillId="0" fontId="1" numFmtId="164" xfId="0" applyAlignment="1" applyBorder="1" applyFont="1" applyNumberFormat="1">
      <alignment vertical="center"/>
    </xf>
    <xf borderId="8" fillId="0" fontId="1" numFmtId="0" xfId="0" applyAlignment="1" applyBorder="1" applyFont="1">
      <alignment vertical="center"/>
    </xf>
    <xf borderId="0" fillId="2" fontId="1" numFmtId="4" xfId="0" applyAlignment="1" applyFont="1" applyNumberFormat="1">
      <alignment shrinkToFit="0" vertical="center" wrapText="1"/>
    </xf>
    <xf borderId="0" fillId="2" fontId="1" numFmtId="165" xfId="0" applyAlignment="1" applyFont="1" applyNumberFormat="1">
      <alignment horizontal="center" shrinkToFit="0" vertical="center" wrapText="1"/>
    </xf>
    <xf borderId="0" fillId="2" fontId="1" numFmtId="4" xfId="0" applyAlignment="1" applyFont="1" applyNumberFormat="1">
      <alignment horizontal="center" shrinkToFit="0" vertical="center" wrapText="1"/>
    </xf>
    <xf borderId="0" fillId="2" fontId="1" numFmtId="10" xfId="0" applyAlignment="1" applyFont="1" applyNumberFormat="1">
      <alignment horizontal="center" shrinkToFit="0" vertical="center" wrapText="1"/>
    </xf>
    <xf borderId="0" fillId="2" fontId="1" numFmtId="9" xfId="0" applyAlignment="1" applyFont="1" applyNumberFormat="1">
      <alignment shrinkToFit="0" vertical="center" wrapText="1"/>
    </xf>
    <xf borderId="3" fillId="0" fontId="1" numFmtId="49" xfId="0" applyAlignment="1" applyBorder="1" applyFont="1" applyNumberFormat="1">
      <alignment horizontal="center" vertical="center"/>
    </xf>
    <xf borderId="0" fillId="0" fontId="1" numFmtId="49" xfId="0" applyAlignment="1" applyFont="1" applyNumberFormat="1">
      <alignment vertical="bottom"/>
    </xf>
    <xf borderId="0" fillId="0" fontId="20" numFmtId="0" xfId="0" applyAlignment="1" applyFont="1">
      <alignment horizontal="left" shrinkToFit="0" vertical="bottom" wrapText="0"/>
    </xf>
    <xf borderId="3" fillId="9" fontId="5" numFmtId="49" xfId="0" applyAlignment="1" applyBorder="1" applyFont="1" applyNumberFormat="1">
      <alignment horizontal="center" readingOrder="0" vertical="center"/>
    </xf>
    <xf borderId="29" fillId="9" fontId="3" numFmtId="49" xfId="0" applyAlignment="1" applyBorder="1" applyFont="1" applyNumberFormat="1">
      <alignment horizontal="center" readingOrder="0" vertical="center"/>
    </xf>
    <xf borderId="14" fillId="0" fontId="1" numFmtId="49" xfId="0" applyAlignment="1" applyBorder="1" applyFont="1" applyNumberFormat="1">
      <alignment horizontal="center" vertical="center"/>
    </xf>
    <xf borderId="9" fillId="2" fontId="1" numFmtId="4" xfId="0" applyAlignment="1" applyBorder="1" applyFont="1" applyNumberFormat="1">
      <alignment shrinkToFit="0" vertical="center" wrapText="1"/>
    </xf>
    <xf borderId="9" fillId="2" fontId="1" numFmtId="165" xfId="0" applyAlignment="1" applyBorder="1" applyFont="1" applyNumberFormat="1">
      <alignment horizontal="center" shrinkToFit="0" vertical="center" wrapText="1"/>
    </xf>
    <xf borderId="9" fillId="2" fontId="1" numFmtId="10" xfId="0" applyAlignment="1" applyBorder="1" applyFont="1" applyNumberFormat="1">
      <alignment horizontal="center" shrinkToFit="0" vertical="center" wrapText="1"/>
    </xf>
    <xf borderId="9" fillId="2" fontId="1" numFmtId="9" xfId="0" applyAlignment="1" applyBorder="1" applyFont="1" applyNumberFormat="1">
      <alignment shrinkToFit="0" vertical="center" wrapText="1"/>
    </xf>
    <xf borderId="9" fillId="2" fontId="1" numFmtId="164" xfId="0" applyAlignment="1" applyBorder="1" applyFont="1" applyNumberFormat="1">
      <alignment vertical="center"/>
    </xf>
    <xf borderId="8" fillId="2" fontId="1" numFmtId="4" xfId="0" applyAlignment="1" applyBorder="1" applyFont="1" applyNumberFormat="1">
      <alignment vertical="center"/>
    </xf>
    <xf borderId="34" fillId="13" fontId="6" numFmtId="49" xfId="0" applyAlignment="1" applyBorder="1" applyFill="1" applyFont="1" applyNumberFormat="1">
      <alignment horizontal="center" shrinkToFit="0" vertical="center" wrapText="1"/>
    </xf>
    <xf borderId="9" fillId="9" fontId="5" numFmtId="0" xfId="0" applyAlignment="1" applyBorder="1" applyFont="1">
      <alignment shrinkToFit="0" vertical="center" wrapText="1"/>
    </xf>
    <xf borderId="3" fillId="0" fontId="7" numFmtId="0" xfId="0" applyBorder="1" applyFont="1"/>
    <xf borderId="0" fillId="0" fontId="7" numFmtId="0" xfId="0" applyFont="1"/>
    <xf borderId="4" fillId="0" fontId="7" numFmtId="0" xfId="0" applyBorder="1" applyFont="1"/>
    <xf borderId="32" fillId="9" fontId="6" numFmtId="49" xfId="0" applyAlignment="1" applyBorder="1" applyFont="1" applyNumberFormat="1">
      <alignment horizontal="center" shrinkToFit="0" vertical="center" wrapText="1"/>
    </xf>
    <xf borderId="24" fillId="0" fontId="6" numFmtId="49" xfId="0" applyAlignment="1" applyBorder="1" applyFont="1" applyNumberFormat="1">
      <alignment shrinkToFit="0" wrapText="1"/>
    </xf>
    <xf borderId="34" fillId="13" fontId="6" numFmtId="49" xfId="0" applyAlignment="1" applyBorder="1" applyFont="1" applyNumberFormat="1">
      <alignment horizontal="center"/>
    </xf>
    <xf borderId="34" fillId="0" fontId="1" numFmtId="0" xfId="0" applyAlignment="1" applyBorder="1" applyFont="1">
      <alignment horizontal="center" shrinkToFit="0" wrapText="1"/>
    </xf>
    <xf borderId="34" fillId="0" fontId="6" numFmtId="164" xfId="0" applyAlignment="1" applyBorder="1" applyFont="1" applyNumberFormat="1">
      <alignment horizontal="center" shrinkToFit="0" wrapText="1"/>
    </xf>
    <xf borderId="23" fillId="2" fontId="6" numFmtId="4" xfId="0" applyAlignment="1" applyBorder="1" applyFont="1" applyNumberFormat="1">
      <alignment horizontal="center"/>
    </xf>
    <xf borderId="0" fillId="2" fontId="6" numFmtId="4" xfId="0" applyAlignment="1" applyFont="1" applyNumberFormat="1">
      <alignment horizontal="center"/>
    </xf>
    <xf borderId="0" fillId="2" fontId="6" numFmtId="165" xfId="0" applyAlignment="1" applyFont="1" applyNumberFormat="1">
      <alignment horizontal="center"/>
    </xf>
    <xf borderId="0" fillId="2" fontId="6" numFmtId="10" xfId="0" applyAlignment="1" applyFont="1" applyNumberFormat="1">
      <alignment horizontal="center"/>
    </xf>
    <xf borderId="29" fillId="2" fontId="6" numFmtId="4" xfId="0" applyAlignment="1" applyBorder="1" applyFont="1" applyNumberFormat="1">
      <alignment horizontal="center"/>
    </xf>
    <xf borderId="9" fillId="9" fontId="1" numFmtId="4" xfId="0" applyBorder="1" applyFont="1" applyNumberFormat="1"/>
    <xf borderId="9" fillId="9" fontId="1" numFmtId="4" xfId="0" applyAlignment="1" applyBorder="1" applyFont="1" applyNumberFormat="1">
      <alignment horizontal="center" readingOrder="0"/>
    </xf>
    <xf borderId="9" fillId="2" fontId="1" numFmtId="4" xfId="0" applyAlignment="1" applyBorder="1" applyFont="1" applyNumberFormat="1">
      <alignment horizontal="center"/>
    </xf>
    <xf borderId="9" fillId="0" fontId="1" numFmtId="10" xfId="0" applyAlignment="1" applyBorder="1" applyFont="1" applyNumberFormat="1">
      <alignment horizontal="center"/>
    </xf>
    <xf borderId="7" fillId="9" fontId="1" numFmtId="4" xfId="0" applyBorder="1" applyFont="1" applyNumberFormat="1"/>
    <xf borderId="0" fillId="2" fontId="1" numFmtId="4" xfId="0" applyFont="1" applyNumberFormat="1"/>
    <xf borderId="0" fillId="2" fontId="1" numFmtId="165" xfId="0" applyFont="1" applyNumberFormat="1"/>
    <xf borderId="0" fillId="2" fontId="1" numFmtId="10" xfId="0" applyFont="1" applyNumberFormat="1"/>
    <xf borderId="0" fillId="2" fontId="1" numFmtId="9" xfId="0" applyFont="1" applyNumberFormat="1"/>
    <xf borderId="0" fillId="2" fontId="1" numFmtId="0" xfId="0" applyFont="1"/>
    <xf borderId="0" fillId="0" fontId="1" numFmtId="0" xfId="0" applyFont="1"/>
    <xf borderId="0" fillId="2" fontId="1" numFmtId="164" xfId="0" applyFont="1" applyNumberFormat="1"/>
    <xf borderId="4" fillId="2" fontId="1" numFmtId="4" xfId="0" applyBorder="1" applyFont="1" applyNumberFormat="1"/>
    <xf borderId="32" fillId="9" fontId="6" numFmtId="49" xfId="0" applyAlignment="1" applyBorder="1" applyFont="1" applyNumberFormat="1">
      <alignment horizontal="center" vertical="center"/>
    </xf>
    <xf borderId="34" fillId="14" fontId="6" numFmtId="49" xfId="0" applyAlignment="1" applyBorder="1" applyFill="1" applyFont="1" applyNumberFormat="1">
      <alignment horizontal="center"/>
    </xf>
    <xf borderId="0" fillId="2" fontId="6" numFmtId="0" xfId="0" applyAlignment="1" applyFont="1">
      <alignment horizontal="center" shrinkToFit="0" wrapText="1"/>
    </xf>
    <xf borderId="0" fillId="2" fontId="6" numFmtId="0" xfId="0" applyAlignment="1" applyFont="1">
      <alignment horizontal="center" shrinkToFit="0" wrapText="1"/>
    </xf>
    <xf borderId="0" fillId="2" fontId="6" numFmtId="4" xfId="0" applyAlignment="1" applyFont="1" applyNumberFormat="1">
      <alignment horizontal="center" shrinkToFit="0" wrapText="1"/>
    </xf>
    <xf borderId="29" fillId="2" fontId="6" numFmtId="4" xfId="0" applyAlignment="1" applyBorder="1" applyFont="1" applyNumberFormat="1">
      <alignment horizontal="center" shrinkToFit="0" wrapText="1"/>
    </xf>
    <xf borderId="9" fillId="9" fontId="1" numFmtId="0" xfId="0" applyBorder="1" applyFont="1"/>
    <xf borderId="9" fillId="9" fontId="1" numFmtId="4" xfId="0" applyAlignment="1" applyBorder="1" applyFont="1" applyNumberFormat="1">
      <alignment horizontal="center" readingOrder="0" shrinkToFit="0" wrapText="1"/>
    </xf>
    <xf borderId="9" fillId="2" fontId="1" numFmtId="4" xfId="0" applyAlignment="1" applyBorder="1" applyFont="1" applyNumberFormat="1">
      <alignment horizontal="center" shrinkToFit="0" wrapText="1"/>
    </xf>
    <xf borderId="9" fillId="0" fontId="1" numFmtId="0" xfId="0" applyAlignment="1" applyBorder="1" applyFont="1">
      <alignment horizontal="center" shrinkToFit="0" wrapText="1"/>
    </xf>
    <xf borderId="0" fillId="2" fontId="6" numFmtId="0" xfId="0" applyAlignment="1" applyFont="1">
      <alignment horizontal="center"/>
    </xf>
    <xf borderId="0" fillId="2" fontId="6" numFmtId="0" xfId="0" applyAlignment="1" applyFont="1">
      <alignment horizontal="center"/>
    </xf>
    <xf borderId="9" fillId="0" fontId="1" numFmtId="0" xfId="0" applyAlignment="1" applyBorder="1" applyFont="1">
      <alignment horizontal="center"/>
    </xf>
    <xf borderId="1" fillId="0" fontId="22" numFmtId="49" xfId="0" applyAlignment="1" applyBorder="1" applyFont="1" applyNumberFormat="1">
      <alignment readingOrder="0" vertical="center"/>
    </xf>
    <xf borderId="1" fillId="0" fontId="23" numFmtId="0" xfId="0" applyAlignment="1" applyBorder="1" applyFont="1">
      <alignment vertical="center"/>
    </xf>
    <xf borderId="1" fillId="0" fontId="23" numFmtId="164" xfId="0" applyAlignment="1" applyBorder="1" applyFont="1" applyNumberFormat="1">
      <alignment vertical="center"/>
    </xf>
    <xf borderId="1" fillId="0" fontId="23" numFmtId="49" xfId="0" applyAlignment="1" applyBorder="1" applyFont="1" applyNumberFormat="1">
      <alignment shrinkToFit="0" vertical="center" wrapText="1"/>
    </xf>
    <xf borderId="1" fillId="0" fontId="4" numFmtId="0" xfId="0" applyAlignment="1" applyBorder="1" applyFont="1">
      <alignment horizontal="center" readingOrder="0" vertical="center"/>
    </xf>
    <xf borderId="1" fillId="0" fontId="23" numFmtId="0" xfId="0" applyAlignment="1" applyBorder="1" applyFont="1">
      <alignment horizontal="center" shrinkToFit="0" vertical="center" wrapText="1"/>
    </xf>
    <xf borderId="1" fillId="0" fontId="24" numFmtId="0" xfId="0" applyBorder="1" applyFont="1"/>
    <xf borderId="0" fillId="0" fontId="24" numFmtId="0" xfId="0" applyFont="1"/>
    <xf borderId="0" fillId="0" fontId="25" numFmtId="49" xfId="0" applyAlignment="1" applyFont="1" applyNumberFormat="1">
      <alignment vertical="center"/>
    </xf>
    <xf borderId="9" fillId="0" fontId="25" numFmtId="0" xfId="0" applyAlignment="1" applyBorder="1" applyFont="1">
      <alignment vertical="center"/>
    </xf>
    <xf borderId="9" fillId="0" fontId="25" numFmtId="49" xfId="0" applyAlignment="1" applyBorder="1" applyFont="1" applyNumberFormat="1">
      <alignment vertical="center"/>
    </xf>
    <xf borderId="9" fillId="0" fontId="25" numFmtId="0" xfId="0" applyAlignment="1" applyBorder="1" applyFont="1">
      <alignment horizontal="center" shrinkToFit="0" vertical="center" wrapText="1"/>
    </xf>
    <xf borderId="21" fillId="5" fontId="26" numFmtId="49" xfId="0" applyAlignment="1" applyBorder="1" applyFont="1" applyNumberFormat="1">
      <alignment horizontal="center" vertical="center"/>
    </xf>
    <xf borderId="22" fillId="5" fontId="26" numFmtId="0" xfId="0" applyAlignment="1" applyBorder="1" applyFont="1">
      <alignment horizontal="center" vertical="center"/>
    </xf>
    <xf borderId="22" fillId="5" fontId="26" numFmtId="0" xfId="0" applyAlignment="1" applyBorder="1" applyFont="1">
      <alignment horizontal="center" shrinkToFit="0" vertical="center" wrapText="1"/>
    </xf>
    <xf borderId="22" fillId="5" fontId="26" numFmtId="0" xfId="0" applyAlignment="1" applyBorder="1" applyFont="1">
      <alignment horizontal="center" readingOrder="0" shrinkToFit="0" vertical="center" wrapText="1"/>
    </xf>
    <xf borderId="32" fillId="5" fontId="26" numFmtId="164" xfId="0" applyAlignment="1" applyBorder="1" applyFont="1" applyNumberFormat="1">
      <alignment horizontal="center" vertical="center"/>
    </xf>
    <xf borderId="21" fillId="5" fontId="26" numFmtId="0" xfId="0" applyAlignment="1" applyBorder="1" applyFont="1">
      <alignment horizontal="center" vertical="center"/>
    </xf>
    <xf borderId="22" fillId="5" fontId="26" numFmtId="49" xfId="0" applyAlignment="1" applyBorder="1" applyFont="1" applyNumberFormat="1">
      <alignment horizontal="center" shrinkToFit="0" vertical="center" wrapText="1"/>
    </xf>
    <xf borderId="22" fillId="5" fontId="26" numFmtId="0" xfId="0" applyAlignment="1" applyBorder="1" applyFont="1">
      <alignment horizontal="center" readingOrder="0" vertical="center"/>
    </xf>
    <xf borderId="32" fillId="5" fontId="26" numFmtId="4" xfId="0" applyAlignment="1" applyBorder="1" applyFont="1" applyNumberFormat="1">
      <alignment horizontal="center" vertical="center"/>
    </xf>
    <xf borderId="22" fillId="5" fontId="26" numFmtId="164" xfId="0" applyAlignment="1" applyBorder="1" applyFont="1" applyNumberFormat="1">
      <alignment horizontal="center" vertical="center"/>
    </xf>
    <xf borderId="0" fillId="0" fontId="24" numFmtId="0" xfId="0" applyAlignment="1" applyFont="1">
      <alignment horizontal="left" readingOrder="0"/>
    </xf>
    <xf borderId="39" fillId="15" fontId="26" numFmtId="49" xfId="0" applyAlignment="1" applyBorder="1" applyFill="1" applyFont="1" applyNumberFormat="1">
      <alignment horizontal="center" vertical="center"/>
    </xf>
    <xf borderId="9" fillId="0" fontId="23" numFmtId="0" xfId="0" applyAlignment="1" applyBorder="1" applyFont="1">
      <alignment horizontal="center" readingOrder="0" shrinkToFit="0" vertical="center" wrapText="1"/>
    </xf>
    <xf borderId="9" fillId="0" fontId="23" numFmtId="0" xfId="0" applyAlignment="1" applyBorder="1" applyFont="1">
      <alignment horizontal="center" readingOrder="0" vertical="center"/>
    </xf>
    <xf borderId="7" fillId="2" fontId="26" numFmtId="164" xfId="0" applyAlignment="1" applyBorder="1" applyFont="1" applyNumberFormat="1">
      <alignment horizontal="center" readingOrder="0" vertical="center"/>
    </xf>
    <xf borderId="39" fillId="0" fontId="23" numFmtId="0" xfId="0" applyAlignment="1" applyBorder="1" applyFont="1">
      <alignment horizontal="center" readingOrder="0" vertical="center"/>
    </xf>
    <xf borderId="9" fillId="0" fontId="23" numFmtId="49" xfId="0" applyAlignment="1" applyBorder="1" applyFont="1" applyNumberFormat="1">
      <alignment horizontal="center" readingOrder="0" shrinkToFit="0" vertical="center" wrapText="1"/>
    </xf>
    <xf borderId="9" fillId="0" fontId="23" numFmtId="0" xfId="0" applyAlignment="1" applyBorder="1" applyFont="1">
      <alignment horizontal="center" shrinkToFit="0" vertical="center" wrapText="1"/>
    </xf>
    <xf borderId="7" fillId="0" fontId="23" numFmtId="4" xfId="0" applyAlignment="1" applyBorder="1" applyFont="1" applyNumberFormat="1">
      <alignment horizontal="center" readingOrder="0" vertical="center"/>
    </xf>
    <xf borderId="0" fillId="0" fontId="23" numFmtId="164" xfId="0" applyAlignment="1" applyFont="1" applyNumberFormat="1">
      <alignment horizontal="center" vertical="center"/>
    </xf>
    <xf borderId="29" fillId="0" fontId="23" numFmtId="164" xfId="0" applyAlignment="1" applyBorder="1" applyFont="1" applyNumberFormat="1">
      <alignment horizontal="center" vertical="center"/>
    </xf>
    <xf borderId="0" fillId="0" fontId="24" numFmtId="0" xfId="0" applyAlignment="1" applyFont="1">
      <alignment vertical="center"/>
    </xf>
    <xf borderId="0" fillId="0" fontId="23" numFmtId="49" xfId="0" applyAlignment="1" applyFont="1" applyNumberFormat="1">
      <alignment vertical="center"/>
    </xf>
    <xf borderId="0" fillId="0" fontId="23" numFmtId="0" xfId="0" applyAlignment="1" applyFont="1">
      <alignment vertical="center"/>
    </xf>
    <xf borderId="0" fillId="0" fontId="23" numFmtId="49" xfId="0" applyAlignment="1" applyFont="1" applyNumberFormat="1">
      <alignment shrinkToFit="0" vertical="center" wrapText="1"/>
    </xf>
    <xf borderId="0" fillId="0" fontId="23" numFmtId="0" xfId="0" applyAlignment="1" applyFont="1">
      <alignment horizontal="center" shrinkToFit="0" vertical="center" wrapText="1"/>
    </xf>
    <xf borderId="0" fillId="0" fontId="23" numFmtId="0" xfId="0" applyAlignment="1" applyFont="1">
      <alignment shrinkToFit="0" vertical="center" wrapText="1"/>
    </xf>
    <xf borderId="0" fillId="0" fontId="24" numFmtId="0" xfId="0" applyAlignment="1" applyFont="1">
      <alignment readingOrder="0"/>
    </xf>
    <xf borderId="39" fillId="15" fontId="26" numFmtId="49" xfId="0" applyAlignment="1" applyBorder="1" applyFont="1" applyNumberFormat="1">
      <alignment horizontal="center" readingOrder="0" vertical="center"/>
    </xf>
    <xf borderId="0" fillId="0" fontId="23" numFmtId="164" xfId="0" applyAlignment="1" applyFont="1" applyNumberFormat="1">
      <alignment horizontal="center" shrinkToFit="0" vertical="center" wrapText="1"/>
    </xf>
    <xf borderId="9" fillId="0" fontId="23" numFmtId="49" xfId="0" applyAlignment="1" applyBorder="1" applyFont="1" applyNumberFormat="1">
      <alignment readingOrder="0" shrinkToFit="0" vertical="center" wrapText="1"/>
    </xf>
    <xf borderId="0" fillId="2" fontId="1" numFmtId="164" xfId="0" applyAlignment="1" applyFont="1" applyNumberFormat="1">
      <alignment vertical="center"/>
    </xf>
    <xf borderId="0" fillId="0" fontId="7" numFmtId="0" xfId="0" applyAlignment="1" applyFont="1">
      <alignment horizontal="center" vertical="center"/>
    </xf>
    <xf borderId="9" fillId="0" fontId="8" numFmtId="0" xfId="0" applyAlignment="1" applyBorder="1" applyFont="1">
      <alignment readingOrder="0" vertical="center"/>
    </xf>
    <xf borderId="1" fillId="0" fontId="6" numFmtId="0" xfId="0" applyAlignment="1" applyBorder="1" applyFont="1">
      <alignment horizontal="center" vertical="bottom"/>
    </xf>
    <xf borderId="0" fillId="0" fontId="1" numFmtId="0" xfId="0" applyAlignment="1" applyFont="1">
      <alignment vertical="bottom"/>
    </xf>
    <xf borderId="0" fillId="0" fontId="6" numFmtId="0" xfId="0" applyAlignment="1" applyFont="1">
      <alignment horizontal="center" vertical="bottom"/>
    </xf>
    <xf borderId="0" fillId="0" fontId="6" numFmtId="0" xfId="0" applyAlignment="1" applyFont="1">
      <alignment vertical="bottom"/>
    </xf>
    <xf borderId="0" fillId="0" fontId="6" numFmtId="166" xfId="0" applyAlignment="1" applyFont="1" applyNumberFormat="1">
      <alignment horizontal="right" vertical="bottom"/>
    </xf>
    <xf borderId="0" fillId="0" fontId="1" numFmtId="166" xfId="0" applyAlignment="1" applyFont="1" applyNumberFormat="1">
      <alignment horizontal="right" vertical="bottom"/>
    </xf>
    <xf borderId="0" fillId="0" fontId="1" numFmtId="0" xfId="0" applyAlignment="1" applyFont="1">
      <alignment horizontal="right" vertical="bottom"/>
    </xf>
    <xf borderId="0" fillId="0" fontId="1" numFmtId="166" xfId="0" applyAlignment="1" applyFont="1" applyNumberFormat="1">
      <alignment vertical="bottom"/>
    </xf>
    <xf borderId="0" fillId="0" fontId="1" numFmtId="0" xfId="0" applyAlignment="1" applyFont="1">
      <alignment horizontal="center" vertical="bottom"/>
    </xf>
    <xf borderId="26" fillId="0" fontId="6" numFmtId="0" xfId="0" applyAlignment="1" applyBorder="1" applyFont="1">
      <alignment vertical="bottom"/>
    </xf>
    <xf borderId="2" fillId="0" fontId="6" numFmtId="0" xfId="0" applyAlignment="1" applyBorder="1" applyFont="1">
      <alignment vertical="bottom"/>
    </xf>
    <xf borderId="2" fillId="0" fontId="1" numFmtId="0" xfId="0" applyAlignment="1" applyBorder="1" applyFont="1">
      <alignment vertical="bottom"/>
    </xf>
    <xf borderId="2" fillId="0" fontId="6" numFmtId="10" xfId="0" applyAlignment="1" applyBorder="1" applyFont="1" applyNumberFormat="1">
      <alignment horizontal="right" vertical="bottom"/>
    </xf>
    <xf borderId="0" fillId="0" fontId="6" numFmtId="10" xfId="0" applyAlignment="1" applyFont="1" applyNumberFormat="1">
      <alignment horizontal="right" vertical="bottom"/>
    </xf>
    <xf borderId="0" fillId="0" fontId="27" numFmtId="49" xfId="0" applyAlignment="1" applyFont="1" applyNumberFormat="1">
      <alignment horizontal="center" readingOrder="0"/>
    </xf>
    <xf borderId="0" fillId="5" fontId="6" numFmtId="49" xfId="0" applyAlignment="1" applyFont="1" applyNumberFormat="1">
      <alignment vertical="bottom"/>
    </xf>
    <xf borderId="0" fillId="16" fontId="1" numFmtId="49" xfId="0" applyAlignment="1" applyFill="1" applyFont="1" applyNumberFormat="1">
      <alignment vertical="bottom"/>
    </xf>
    <xf borderId="0" fillId="5" fontId="1" numFmtId="49" xfId="0" applyAlignment="1" applyFont="1" applyNumberFormat="1">
      <alignment horizontal="center" vertical="bottom"/>
    </xf>
    <xf borderId="0" fillId="13" fontId="6" numFmtId="49" xfId="0" applyAlignment="1" applyFont="1" applyNumberFormat="1">
      <alignment readingOrder="0" vertical="bottom"/>
    </xf>
    <xf borderId="0" fillId="0" fontId="1" numFmtId="49" xfId="0" applyAlignment="1" applyFont="1" applyNumberFormat="1">
      <alignment readingOrder="0" vertical="bottom"/>
    </xf>
    <xf borderId="0" fillId="13" fontId="1" numFmtId="49" xfId="0" applyAlignment="1" applyFont="1" applyNumberFormat="1">
      <alignment horizontal="center" readingOrder="0" vertical="bottom"/>
    </xf>
    <xf borderId="0" fillId="17" fontId="6" numFmtId="49" xfId="0" applyAlignment="1" applyFill="1" applyFont="1" applyNumberFormat="1">
      <alignment vertical="bottom"/>
    </xf>
    <xf borderId="0" fillId="18" fontId="6" numFmtId="49" xfId="0" applyAlignment="1" applyFill="1" applyFont="1" applyNumberFormat="1">
      <alignment readingOrder="0" vertical="bottom"/>
    </xf>
    <xf borderId="9" fillId="10" fontId="6" numFmtId="49" xfId="0" applyAlignment="1" applyBorder="1" applyFont="1" applyNumberFormat="1">
      <alignment vertical="bottom"/>
    </xf>
    <xf borderId="9" fillId="0" fontId="1" numFmtId="49" xfId="0" applyAlignment="1" applyBorder="1" applyFont="1" applyNumberFormat="1">
      <alignment readingOrder="0" vertical="bottom"/>
    </xf>
    <xf borderId="9" fillId="13" fontId="1" numFmtId="49" xfId="0" applyAlignment="1" applyBorder="1" applyFont="1" applyNumberFormat="1">
      <alignment horizontal="center" readingOrder="0" vertical="bottom"/>
    </xf>
    <xf borderId="0" fillId="14" fontId="6" numFmtId="49" xfId="0" applyAlignment="1" applyFont="1" applyNumberFormat="1">
      <alignment readingOrder="0" vertical="bottom"/>
    </xf>
    <xf borderId="0" fillId="16" fontId="1" numFmtId="49" xfId="0" applyAlignment="1" applyFont="1" applyNumberFormat="1">
      <alignment readingOrder="0" vertical="bottom"/>
    </xf>
    <xf borderId="0" fillId="16" fontId="1" numFmtId="49" xfId="0" applyAlignment="1" applyFont="1" applyNumberFormat="1">
      <alignment readingOrder="0" vertical="bottom"/>
    </xf>
    <xf borderId="0" fillId="14" fontId="1" numFmtId="49" xfId="0" applyAlignment="1" applyFont="1" applyNumberFormat="1">
      <alignment horizontal="center" readingOrder="0" vertical="center"/>
    </xf>
    <xf borderId="0" fillId="19" fontId="6" numFmtId="49" xfId="0" applyAlignment="1" applyFill="1" applyFont="1" applyNumberFormat="1">
      <alignment readingOrder="0" vertical="bottom"/>
    </xf>
    <xf borderId="9" fillId="20" fontId="6" numFmtId="49" xfId="0" applyAlignment="1" applyBorder="1" applyFill="1" applyFont="1" applyNumberFormat="1">
      <alignment readingOrder="0" vertical="bottom"/>
    </xf>
    <xf borderId="9" fillId="16" fontId="1" numFmtId="49" xfId="0" applyAlignment="1" applyBorder="1" applyFont="1" applyNumberFormat="1">
      <alignment readingOrder="0" vertical="bottom"/>
    </xf>
    <xf borderId="9" fillId="16" fontId="1" numFmtId="49" xfId="0" applyAlignment="1" applyBorder="1" applyFont="1" applyNumberFormat="1">
      <alignment readingOrder="0" vertical="bottom"/>
    </xf>
    <xf borderId="9" fillId="14" fontId="1" numFmtId="49" xfId="0" applyAlignment="1" applyBorder="1" applyFont="1" applyNumberFormat="1">
      <alignment horizontal="center" readingOrder="0" vertical="center"/>
    </xf>
    <xf borderId="34" fillId="12" fontId="6" numFmtId="0" xfId="0" applyAlignment="1" applyBorder="1" applyFont="1">
      <alignment horizontal="left" readingOrder="0" shrinkToFit="0" vertical="center" wrapText="1"/>
    </xf>
  </cellXfs>
  <cellStyles count="1">
    <cellStyle xfId="0" name="Normal" builtinId="0"/>
  </cellStyles>
  <dxfs count="14">
    <dxf>
      <font>
        <color rgb="FF000000"/>
      </font>
      <fill>
        <patternFill patternType="solid">
          <fgColor rgb="FFB4A7D6"/>
          <bgColor rgb="FFB4A7D6"/>
        </patternFill>
      </fill>
      <border/>
    </dxf>
    <dxf>
      <font/>
      <fill>
        <patternFill patternType="solid">
          <fgColor rgb="FFE6B8AF"/>
          <bgColor rgb="FFE6B8AF"/>
        </patternFill>
      </fill>
      <border/>
    </dxf>
    <dxf>
      <font/>
      <fill>
        <patternFill patternType="solid">
          <fgColor rgb="FFD9D9D9"/>
          <bgColor rgb="FFD9D9D9"/>
        </patternFill>
      </fill>
      <border/>
    </dxf>
    <dxf>
      <font>
        <color rgb="FF000000"/>
      </font>
      <fill>
        <patternFill patternType="none"/>
      </fill>
      <border/>
    </dxf>
    <dxf>
      <font/>
      <fill>
        <patternFill patternType="solid">
          <fgColor rgb="FFFFF2CC"/>
          <bgColor rgb="FFFFF2CC"/>
        </patternFill>
      </fill>
      <border/>
    </dxf>
    <dxf>
      <font/>
      <fill>
        <patternFill patternType="solid">
          <fgColor rgb="FFB4A7D6"/>
          <bgColor rgb="FFB4A7D6"/>
        </patternFill>
      </fill>
      <border/>
    </dxf>
    <dxf>
      <font/>
      <fill>
        <patternFill patternType="solid">
          <fgColor rgb="FFD9D2E9"/>
          <bgColor rgb="FFD9D2E9"/>
        </patternFill>
      </fill>
      <border/>
    </dxf>
    <dxf>
      <font/>
      <fill>
        <patternFill patternType="solid">
          <fgColor rgb="FFC9DAF8"/>
          <bgColor rgb="FFC9DAF8"/>
        </patternFill>
      </fill>
      <border/>
    </dxf>
    <dxf>
      <font/>
      <fill>
        <patternFill patternType="solid">
          <fgColor rgb="FFFFFFFF"/>
          <bgColor rgb="FFFFFFFF"/>
        </patternFill>
      </fill>
      <border/>
    </dxf>
    <dxf>
      <font>
        <color rgb="FF000000"/>
      </font>
      <fill>
        <patternFill patternType="solid">
          <fgColor rgb="FFE6B8AF"/>
          <bgColor rgb="FFE6B8AF"/>
        </patternFill>
      </fill>
      <border/>
    </dxf>
    <dxf>
      <font>
        <color rgb="FF000000"/>
      </font>
      <fill>
        <patternFill patternType="solid">
          <fgColor rgb="FFF4CCCC"/>
          <bgColor rgb="FFF4CCCC"/>
        </patternFill>
      </fill>
      <border/>
    </dxf>
    <dxf>
      <font>
        <color rgb="FF000000"/>
      </font>
      <fill>
        <patternFill patternType="solid">
          <fgColor rgb="FFFCE5CD"/>
          <bgColor rgb="FFFCE5CD"/>
        </patternFill>
      </fill>
      <border/>
    </dxf>
    <dxf>
      <font>
        <color rgb="FF000000"/>
      </font>
      <fill>
        <patternFill patternType="solid">
          <fgColor rgb="FFFFF2CC"/>
          <bgColor rgb="FFFFF2CC"/>
        </patternFill>
      </fill>
      <border/>
    </dxf>
    <dxf>
      <font>
        <color rgb="FF000000"/>
      </font>
      <fill>
        <patternFill patternType="solid">
          <fgColor rgb="FFCCCCCC"/>
          <bgColor rgb="FFCCCCCC"/>
        </patternFill>
      </fill>
      <border/>
    </dxf>
  </dxf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10" Type="http://schemas.openxmlformats.org/officeDocument/2006/relationships/worksheet" Target="worksheets/sheet6.xml"/><Relationship Id="rId9" Type="http://schemas.openxmlformats.org/officeDocument/2006/relationships/worksheet" Target="worksheets/sheet5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Relationship Id="rId7" Type="http://schemas.openxmlformats.org/officeDocument/2006/relationships/worksheet" Target="worksheets/sheet3.xml"/><Relationship Id="rId8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6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75" outlineLevelRow="1"/>
  <cols>
    <col customWidth="1" min="1" max="1" width="6.38"/>
    <col customWidth="1" min="3" max="3" width="46.13"/>
    <col customWidth="1" min="4" max="4" width="47.0"/>
    <col customWidth="1" min="5" max="5" width="20.88"/>
    <col customWidth="1" min="6" max="7" width="14.0"/>
    <col customWidth="1" min="8" max="8" width="19.38"/>
    <col customWidth="1" min="9" max="9" width="19.0"/>
    <col customWidth="1" min="10" max="10" width="4.63"/>
  </cols>
  <sheetData>
    <row r="1" ht="26.25" customHeight="1">
      <c r="A1" s="1"/>
      <c r="B1" s="2" t="s">
        <v>0</v>
      </c>
      <c r="C1" s="3"/>
      <c r="D1" s="3"/>
      <c r="E1" s="3"/>
      <c r="F1" s="3"/>
      <c r="G1" s="4"/>
      <c r="H1" s="3"/>
      <c r="I1" s="4"/>
      <c r="J1" s="5"/>
    </row>
    <row r="2">
      <c r="A2" s="6"/>
      <c r="B2" s="7" t="s">
        <v>1</v>
      </c>
      <c r="C2" s="8" t="s">
        <v>2</v>
      </c>
      <c r="E2" s="9"/>
      <c r="F2" s="9"/>
      <c r="G2" s="9"/>
      <c r="H2" s="9"/>
      <c r="I2" s="10"/>
      <c r="J2" s="5"/>
    </row>
    <row r="3">
      <c r="A3" s="6"/>
      <c r="B3" s="11" t="s">
        <v>3</v>
      </c>
      <c r="C3" s="12" t="s">
        <v>4</v>
      </c>
      <c r="D3" s="13"/>
      <c r="E3" s="14"/>
      <c r="F3" s="14"/>
      <c r="G3" s="14"/>
      <c r="H3" s="14"/>
      <c r="I3" s="15"/>
      <c r="J3" s="5"/>
    </row>
    <row r="4" ht="31.5" customHeight="1">
      <c r="A4" s="16"/>
      <c r="B4" s="17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9" t="s">
        <v>10</v>
      </c>
      <c r="H4" s="20" t="s">
        <v>11</v>
      </c>
      <c r="I4" s="21" t="s">
        <v>12</v>
      </c>
      <c r="J4" s="5"/>
    </row>
    <row r="5">
      <c r="A5" s="22" t="s">
        <v>13</v>
      </c>
      <c r="B5" s="23"/>
      <c r="C5" s="24"/>
      <c r="D5" s="25" t="s">
        <v>14</v>
      </c>
      <c r="E5" s="26"/>
      <c r="F5" s="27"/>
      <c r="G5" s="28"/>
      <c r="H5" s="29"/>
      <c r="I5" s="30">
        <v>0.0</v>
      </c>
      <c r="J5" s="5"/>
    </row>
    <row r="6" outlineLevel="1">
      <c r="A6" s="31" t="s">
        <v>15</v>
      </c>
      <c r="B6" s="32" t="s">
        <v>16</v>
      </c>
      <c r="C6" s="33" t="s">
        <v>17</v>
      </c>
      <c r="D6" s="34" t="s">
        <v>17</v>
      </c>
      <c r="E6" s="35" t="s">
        <v>18</v>
      </c>
      <c r="F6" s="36" t="s">
        <v>19</v>
      </c>
      <c r="G6" s="37">
        <v>480.0</v>
      </c>
      <c r="H6" s="38">
        <v>0.0</v>
      </c>
      <c r="I6" s="39">
        <v>0.0</v>
      </c>
      <c r="J6" s="5"/>
    </row>
    <row r="7" outlineLevel="1">
      <c r="A7" s="40" t="s">
        <v>20</v>
      </c>
      <c r="B7" s="32" t="s">
        <v>21</v>
      </c>
      <c r="C7" s="33" t="s">
        <v>22</v>
      </c>
      <c r="D7" s="34" t="s">
        <v>22</v>
      </c>
      <c r="E7" s="35" t="s">
        <v>23</v>
      </c>
      <c r="F7" s="36" t="s">
        <v>19</v>
      </c>
      <c r="G7" s="37">
        <v>240.0</v>
      </c>
      <c r="H7" s="38">
        <v>0.0</v>
      </c>
      <c r="I7" s="39">
        <v>0.0</v>
      </c>
      <c r="J7" s="5"/>
    </row>
    <row r="8" outlineLevel="1">
      <c r="A8" s="40" t="s">
        <v>24</v>
      </c>
      <c r="B8" s="32" t="s">
        <v>25</v>
      </c>
      <c r="C8" s="33" t="s">
        <v>26</v>
      </c>
      <c r="D8" s="34" t="s">
        <v>26</v>
      </c>
      <c r="E8" s="35" t="s">
        <v>23</v>
      </c>
      <c r="F8" s="36" t="s">
        <v>19</v>
      </c>
      <c r="G8" s="37">
        <v>240.0</v>
      </c>
      <c r="H8" s="38">
        <v>0.0</v>
      </c>
      <c r="I8" s="39">
        <v>0.0</v>
      </c>
      <c r="J8" s="5"/>
    </row>
    <row r="9" outlineLevel="1">
      <c r="A9" s="40" t="s">
        <v>27</v>
      </c>
      <c r="B9" s="32" t="s">
        <v>28</v>
      </c>
      <c r="C9" s="33" t="s">
        <v>29</v>
      </c>
      <c r="D9" s="34" t="s">
        <v>29</v>
      </c>
      <c r="E9" s="35" t="s">
        <v>18</v>
      </c>
      <c r="F9" s="36" t="s">
        <v>19</v>
      </c>
      <c r="G9" s="37">
        <v>480.0</v>
      </c>
      <c r="H9" s="38">
        <v>0.0</v>
      </c>
      <c r="I9" s="39">
        <v>0.0</v>
      </c>
      <c r="J9" s="5"/>
    </row>
    <row r="10" outlineLevel="1">
      <c r="A10" s="40" t="s">
        <v>30</v>
      </c>
      <c r="B10" s="32" t="s">
        <v>31</v>
      </c>
      <c r="C10" s="33" t="s">
        <v>32</v>
      </c>
      <c r="D10" s="34" t="s">
        <v>32</v>
      </c>
      <c r="E10" s="35" t="s">
        <v>18</v>
      </c>
      <c r="F10" s="36" t="s">
        <v>19</v>
      </c>
      <c r="G10" s="37">
        <v>480.0</v>
      </c>
      <c r="H10" s="38">
        <v>0.0</v>
      </c>
      <c r="I10" s="39">
        <v>0.0</v>
      </c>
      <c r="J10" s="5"/>
    </row>
    <row r="11">
      <c r="A11" s="22" t="s">
        <v>33</v>
      </c>
      <c r="B11" s="41"/>
      <c r="C11" s="42"/>
      <c r="D11" s="43" t="s">
        <v>34</v>
      </c>
      <c r="E11" s="44"/>
      <c r="F11" s="45"/>
      <c r="G11" s="46"/>
      <c r="H11" s="47"/>
      <c r="I11" s="48">
        <v>0.0</v>
      </c>
      <c r="J11" s="5"/>
    </row>
    <row r="12" outlineLevel="1">
      <c r="A12" s="31" t="s">
        <v>35</v>
      </c>
      <c r="B12" s="32" t="s">
        <v>36</v>
      </c>
      <c r="C12" s="33" t="s">
        <v>37</v>
      </c>
      <c r="D12" s="49" t="s">
        <v>37</v>
      </c>
      <c r="E12" s="35" t="s">
        <v>18</v>
      </c>
      <c r="F12" s="36" t="s">
        <v>38</v>
      </c>
      <c r="G12" s="37">
        <v>15.0</v>
      </c>
      <c r="H12" s="38">
        <v>0.0</v>
      </c>
      <c r="I12" s="39">
        <v>0.0</v>
      </c>
      <c r="J12" s="5"/>
    </row>
    <row r="13">
      <c r="A13" s="22" t="s">
        <v>39</v>
      </c>
      <c r="B13" s="41"/>
      <c r="C13" s="42"/>
      <c r="D13" s="50" t="s">
        <v>40</v>
      </c>
      <c r="E13" s="44"/>
      <c r="F13" s="45"/>
      <c r="G13" s="46"/>
      <c r="H13" s="47"/>
      <c r="I13" s="48">
        <v>0.0</v>
      </c>
      <c r="J13" s="5"/>
    </row>
    <row r="14" outlineLevel="1">
      <c r="A14" s="51" t="s">
        <v>41</v>
      </c>
      <c r="B14" s="32" t="s">
        <v>42</v>
      </c>
      <c r="C14" s="33" t="s">
        <v>43</v>
      </c>
      <c r="D14" s="49" t="s">
        <v>43</v>
      </c>
      <c r="E14" s="35" t="s">
        <v>18</v>
      </c>
      <c r="F14" s="36" t="s">
        <v>38</v>
      </c>
      <c r="G14" s="37">
        <v>619.0</v>
      </c>
      <c r="H14" s="38">
        <v>0.0</v>
      </c>
      <c r="I14" s="39">
        <v>0.0</v>
      </c>
      <c r="J14" s="5"/>
    </row>
    <row r="15" outlineLevel="1">
      <c r="A15" s="31" t="s">
        <v>44</v>
      </c>
      <c r="B15" s="32" t="s">
        <v>45</v>
      </c>
      <c r="C15" s="33" t="s">
        <v>46</v>
      </c>
      <c r="D15" s="49" t="s">
        <v>46</v>
      </c>
      <c r="E15" s="35" t="s">
        <v>18</v>
      </c>
      <c r="F15" s="36" t="s">
        <v>47</v>
      </c>
      <c r="G15" s="37">
        <v>21047.0</v>
      </c>
      <c r="H15" s="38">
        <v>0.0</v>
      </c>
      <c r="I15" s="39">
        <v>0.0</v>
      </c>
      <c r="J15" s="5"/>
    </row>
    <row r="16" outlineLevel="1">
      <c r="A16" s="31" t="s">
        <v>48</v>
      </c>
      <c r="B16" s="32" t="s">
        <v>49</v>
      </c>
      <c r="C16" s="52" t="s">
        <v>50</v>
      </c>
      <c r="D16" s="49" t="s">
        <v>51</v>
      </c>
      <c r="E16" s="35" t="s">
        <v>18</v>
      </c>
      <c r="F16" s="36" t="s">
        <v>47</v>
      </c>
      <c r="G16" s="37">
        <v>422.5</v>
      </c>
      <c r="H16" s="38">
        <v>0.0</v>
      </c>
      <c r="I16" s="39">
        <v>0.0</v>
      </c>
      <c r="J16" s="5"/>
    </row>
    <row r="17" outlineLevel="1">
      <c r="A17" s="31" t="s">
        <v>52</v>
      </c>
      <c r="B17" s="32" t="s">
        <v>53</v>
      </c>
      <c r="C17" s="52" t="s">
        <v>54</v>
      </c>
      <c r="D17" s="49" t="s">
        <v>55</v>
      </c>
      <c r="E17" s="35" t="s">
        <v>18</v>
      </c>
      <c r="F17" s="36" t="s">
        <v>47</v>
      </c>
      <c r="G17" s="37">
        <v>778.7</v>
      </c>
      <c r="H17" s="38">
        <v>0.0</v>
      </c>
      <c r="I17" s="39">
        <v>0.0</v>
      </c>
      <c r="J17" s="5"/>
    </row>
    <row r="18" outlineLevel="1">
      <c r="A18" s="31" t="s">
        <v>56</v>
      </c>
      <c r="B18" s="32" t="s">
        <v>57</v>
      </c>
      <c r="C18" s="52" t="s">
        <v>58</v>
      </c>
      <c r="D18" s="49" t="s">
        <v>59</v>
      </c>
      <c r="E18" s="35" t="s">
        <v>18</v>
      </c>
      <c r="F18" s="36" t="s">
        <v>47</v>
      </c>
      <c r="G18" s="37">
        <v>7095.4</v>
      </c>
      <c r="H18" s="38">
        <v>0.0</v>
      </c>
      <c r="I18" s="39">
        <v>0.0</v>
      </c>
      <c r="J18" s="5"/>
    </row>
    <row r="19" outlineLevel="1">
      <c r="A19" s="31" t="s">
        <v>60</v>
      </c>
      <c r="B19" s="32" t="s">
        <v>61</v>
      </c>
      <c r="C19" s="33" t="s">
        <v>62</v>
      </c>
      <c r="D19" s="49" t="s">
        <v>62</v>
      </c>
      <c r="E19" s="35" t="s">
        <v>18</v>
      </c>
      <c r="F19" s="36" t="s">
        <v>47</v>
      </c>
      <c r="G19" s="37">
        <v>120.9</v>
      </c>
      <c r="H19" s="38">
        <v>0.0</v>
      </c>
      <c r="I19" s="39">
        <v>0.0</v>
      </c>
      <c r="J19" s="5"/>
    </row>
    <row r="20" outlineLevel="1">
      <c r="A20" s="31" t="s">
        <v>63</v>
      </c>
      <c r="B20" s="32" t="s">
        <v>64</v>
      </c>
      <c r="C20" s="52" t="s">
        <v>65</v>
      </c>
      <c r="D20" s="49" t="s">
        <v>66</v>
      </c>
      <c r="E20" s="35" t="s">
        <v>18</v>
      </c>
      <c r="F20" s="36" t="s">
        <v>47</v>
      </c>
      <c r="G20" s="37">
        <v>650.0</v>
      </c>
      <c r="H20" s="38">
        <v>0.0</v>
      </c>
      <c r="I20" s="39">
        <v>0.0</v>
      </c>
      <c r="J20" s="5"/>
    </row>
    <row r="21" outlineLevel="1">
      <c r="A21" s="31" t="s">
        <v>67</v>
      </c>
      <c r="B21" s="32" t="s">
        <v>68</v>
      </c>
      <c r="C21" s="33" t="s">
        <v>69</v>
      </c>
      <c r="D21" s="49" t="s">
        <v>69</v>
      </c>
      <c r="E21" s="35" t="s">
        <v>18</v>
      </c>
      <c r="F21" s="36" t="s">
        <v>47</v>
      </c>
      <c r="G21" s="37">
        <v>1093.6</v>
      </c>
      <c r="H21" s="38">
        <v>0.0</v>
      </c>
      <c r="I21" s="39">
        <v>0.0</v>
      </c>
      <c r="J21" s="5"/>
    </row>
    <row r="22" outlineLevel="1">
      <c r="A22" s="31" t="s">
        <v>70</v>
      </c>
      <c r="B22" s="32" t="s">
        <v>71</v>
      </c>
      <c r="C22" s="33" t="s">
        <v>72</v>
      </c>
      <c r="D22" s="49" t="s">
        <v>72</v>
      </c>
      <c r="E22" s="35" t="s">
        <v>18</v>
      </c>
      <c r="F22" s="36" t="s">
        <v>47</v>
      </c>
      <c r="G22" s="37">
        <v>32360.0</v>
      </c>
      <c r="H22" s="38">
        <v>0.0</v>
      </c>
      <c r="I22" s="39">
        <v>0.0</v>
      </c>
      <c r="J22" s="5"/>
    </row>
    <row r="23" outlineLevel="1">
      <c r="A23" s="31" t="s">
        <v>73</v>
      </c>
      <c r="B23" s="32" t="s">
        <v>74</v>
      </c>
      <c r="C23" s="52" t="s">
        <v>75</v>
      </c>
      <c r="D23" s="49" t="s">
        <v>76</v>
      </c>
      <c r="E23" s="35" t="s">
        <v>18</v>
      </c>
      <c r="F23" s="36" t="s">
        <v>47</v>
      </c>
      <c r="G23" s="37">
        <v>4030.0</v>
      </c>
      <c r="H23" s="38">
        <v>0.0</v>
      </c>
      <c r="I23" s="39">
        <v>0.0</v>
      </c>
      <c r="J23" s="5"/>
    </row>
    <row r="24" outlineLevel="1">
      <c r="A24" s="31" t="s">
        <v>77</v>
      </c>
      <c r="B24" s="32" t="s">
        <v>78</v>
      </c>
      <c r="C24" s="33" t="s">
        <v>76</v>
      </c>
      <c r="D24" s="49" t="s">
        <v>79</v>
      </c>
      <c r="E24" s="35" t="s">
        <v>18</v>
      </c>
      <c r="F24" s="36" t="s">
        <v>38</v>
      </c>
      <c r="G24" s="37">
        <v>354.0</v>
      </c>
      <c r="H24" s="38">
        <v>0.0</v>
      </c>
      <c r="I24" s="39">
        <v>0.0</v>
      </c>
      <c r="J24" s="5"/>
    </row>
    <row r="25" outlineLevel="1">
      <c r="A25" s="31" t="s">
        <v>80</v>
      </c>
      <c r="B25" s="32" t="s">
        <v>81</v>
      </c>
      <c r="C25" s="33" t="s">
        <v>79</v>
      </c>
      <c r="D25" s="49" t="s">
        <v>82</v>
      </c>
      <c r="E25" s="35" t="s">
        <v>18</v>
      </c>
      <c r="F25" s="36" t="s">
        <v>47</v>
      </c>
      <c r="G25" s="37">
        <v>62.4</v>
      </c>
      <c r="H25" s="38">
        <v>0.0</v>
      </c>
      <c r="I25" s="39">
        <v>0.0</v>
      </c>
      <c r="J25" s="5"/>
    </row>
    <row r="26" outlineLevel="1">
      <c r="A26" s="31" t="s">
        <v>83</v>
      </c>
      <c r="B26" s="32" t="s">
        <v>84</v>
      </c>
      <c r="C26" s="33" t="s">
        <v>82</v>
      </c>
      <c r="D26" s="49" t="s">
        <v>85</v>
      </c>
      <c r="E26" s="35" t="s">
        <v>18</v>
      </c>
      <c r="F26" s="36" t="s">
        <v>47</v>
      </c>
      <c r="G26" s="37">
        <v>606.0</v>
      </c>
      <c r="H26" s="38">
        <v>0.0</v>
      </c>
      <c r="I26" s="39">
        <v>0.0</v>
      </c>
      <c r="J26" s="5"/>
    </row>
    <row r="27" outlineLevel="1">
      <c r="A27" s="31" t="s">
        <v>86</v>
      </c>
      <c r="B27" s="32" t="s">
        <v>87</v>
      </c>
      <c r="C27" s="52" t="s">
        <v>88</v>
      </c>
      <c r="D27" s="49" t="s">
        <v>89</v>
      </c>
      <c r="E27" s="35" t="s">
        <v>18</v>
      </c>
      <c r="F27" s="36" t="s">
        <v>47</v>
      </c>
      <c r="G27" s="37">
        <v>1240.2</v>
      </c>
      <c r="H27" s="38">
        <v>0.0</v>
      </c>
      <c r="I27" s="39">
        <v>0.0</v>
      </c>
      <c r="J27" s="5"/>
    </row>
    <row r="28">
      <c r="A28" s="22" t="s">
        <v>90</v>
      </c>
      <c r="B28" s="41"/>
      <c r="C28" s="42"/>
      <c r="D28" s="43" t="s">
        <v>91</v>
      </c>
      <c r="E28" s="44"/>
      <c r="F28" s="45"/>
      <c r="G28" s="46"/>
      <c r="H28" s="47"/>
      <c r="I28" s="48">
        <v>0.0</v>
      </c>
      <c r="J28" s="5"/>
    </row>
    <row r="29" outlineLevel="1">
      <c r="A29" s="31" t="s">
        <v>92</v>
      </c>
      <c r="B29" s="32" t="s">
        <v>93</v>
      </c>
      <c r="C29" s="52" t="s">
        <v>94</v>
      </c>
      <c r="D29" s="49" t="s">
        <v>95</v>
      </c>
      <c r="E29" s="35" t="s">
        <v>96</v>
      </c>
      <c r="F29" s="53" t="s">
        <v>38</v>
      </c>
      <c r="G29" s="37">
        <v>2.0</v>
      </c>
      <c r="H29" s="38">
        <v>0.0</v>
      </c>
      <c r="I29" s="39">
        <v>0.0</v>
      </c>
      <c r="J29" s="5"/>
    </row>
    <row r="30" outlineLevel="1">
      <c r="A30" s="31" t="s">
        <v>97</v>
      </c>
      <c r="B30" s="32" t="s">
        <v>98</v>
      </c>
      <c r="C30" s="52" t="s">
        <v>99</v>
      </c>
      <c r="D30" s="49" t="s">
        <v>100</v>
      </c>
      <c r="E30" s="35" t="s">
        <v>18</v>
      </c>
      <c r="F30" s="36" t="s">
        <v>38</v>
      </c>
      <c r="G30" s="37">
        <v>6.0</v>
      </c>
      <c r="H30" s="38">
        <v>0.0</v>
      </c>
      <c r="I30" s="39">
        <v>0.0</v>
      </c>
      <c r="J30" s="5"/>
    </row>
    <row r="31" outlineLevel="1">
      <c r="A31" s="31" t="s">
        <v>101</v>
      </c>
      <c r="B31" s="32" t="s">
        <v>102</v>
      </c>
      <c r="C31" s="52" t="s">
        <v>103</v>
      </c>
      <c r="D31" s="49" t="s">
        <v>104</v>
      </c>
      <c r="E31" s="35" t="s">
        <v>18</v>
      </c>
      <c r="F31" s="36" t="s">
        <v>38</v>
      </c>
      <c r="G31" s="37">
        <v>3.0</v>
      </c>
      <c r="H31" s="38">
        <v>0.0</v>
      </c>
      <c r="I31" s="39">
        <v>0.0</v>
      </c>
      <c r="J31" s="5"/>
    </row>
    <row r="32" outlineLevel="1">
      <c r="A32" s="31" t="s">
        <v>105</v>
      </c>
      <c r="B32" s="32" t="s">
        <v>106</v>
      </c>
      <c r="C32" s="52" t="s">
        <v>107</v>
      </c>
      <c r="D32" s="49" t="s">
        <v>108</v>
      </c>
      <c r="E32" s="35" t="s">
        <v>18</v>
      </c>
      <c r="F32" s="36" t="s">
        <v>38</v>
      </c>
      <c r="G32" s="37">
        <v>3.0</v>
      </c>
      <c r="H32" s="38">
        <v>0.0</v>
      </c>
      <c r="I32" s="39">
        <v>0.0</v>
      </c>
      <c r="J32" s="5"/>
    </row>
    <row r="33">
      <c r="A33" s="22" t="s">
        <v>109</v>
      </c>
      <c r="B33" s="41"/>
      <c r="C33" s="42"/>
      <c r="D33" s="43" t="s">
        <v>110</v>
      </c>
      <c r="E33" s="44"/>
      <c r="F33" s="45"/>
      <c r="G33" s="46"/>
      <c r="H33" s="47"/>
      <c r="I33" s="48">
        <v>0.0</v>
      </c>
      <c r="J33" s="5"/>
    </row>
    <row r="34" outlineLevel="1">
      <c r="A34" s="31" t="s">
        <v>111</v>
      </c>
      <c r="B34" s="32" t="s">
        <v>93</v>
      </c>
      <c r="C34" s="33" t="s">
        <v>95</v>
      </c>
      <c r="D34" s="49" t="s">
        <v>95</v>
      </c>
      <c r="E34" s="35" t="s">
        <v>96</v>
      </c>
      <c r="F34" s="53" t="s">
        <v>38</v>
      </c>
      <c r="G34" s="37">
        <v>1.0</v>
      </c>
      <c r="H34" s="38">
        <v>0.0</v>
      </c>
      <c r="I34" s="39">
        <v>0.0</v>
      </c>
      <c r="J34" s="5"/>
    </row>
    <row r="35" outlineLevel="1">
      <c r="A35" s="51" t="s">
        <v>112</v>
      </c>
      <c r="B35" s="32" t="s">
        <v>113</v>
      </c>
      <c r="C35" s="33" t="s">
        <v>114</v>
      </c>
      <c r="D35" s="49" t="s">
        <v>114</v>
      </c>
      <c r="E35" s="35" t="s">
        <v>23</v>
      </c>
      <c r="F35" s="36" t="s">
        <v>38</v>
      </c>
      <c r="G35" s="37">
        <v>8.0</v>
      </c>
      <c r="H35" s="38">
        <v>0.0</v>
      </c>
      <c r="I35" s="39">
        <v>0.0</v>
      </c>
      <c r="J35" s="5"/>
    </row>
    <row r="36">
      <c r="A36" s="22" t="s">
        <v>115</v>
      </c>
      <c r="B36" s="41"/>
      <c r="C36" s="42"/>
      <c r="D36" s="43" t="s">
        <v>116</v>
      </c>
      <c r="E36" s="44"/>
      <c r="F36" s="45"/>
      <c r="G36" s="46"/>
      <c r="H36" s="47"/>
      <c r="I36" s="48">
        <v>0.0</v>
      </c>
      <c r="J36" s="5"/>
    </row>
    <row r="37" outlineLevel="1">
      <c r="A37" s="31" t="s">
        <v>117</v>
      </c>
      <c r="B37" s="32" t="s">
        <v>93</v>
      </c>
      <c r="C37" s="33" t="s">
        <v>95</v>
      </c>
      <c r="D37" s="49" t="s">
        <v>95</v>
      </c>
      <c r="E37" s="35" t="s">
        <v>96</v>
      </c>
      <c r="F37" s="53" t="s">
        <v>38</v>
      </c>
      <c r="G37" s="37">
        <v>1.0</v>
      </c>
      <c r="H37" s="38">
        <v>0.0</v>
      </c>
      <c r="I37" s="39">
        <v>0.0</v>
      </c>
      <c r="J37" s="5"/>
    </row>
    <row r="38" outlineLevel="1">
      <c r="A38" s="31" t="s">
        <v>118</v>
      </c>
      <c r="B38" s="32" t="s">
        <v>113</v>
      </c>
      <c r="C38" s="33" t="s">
        <v>114</v>
      </c>
      <c r="D38" s="49" t="s">
        <v>114</v>
      </c>
      <c r="E38" s="35" t="s">
        <v>23</v>
      </c>
      <c r="F38" s="36" t="s">
        <v>38</v>
      </c>
      <c r="G38" s="37">
        <v>1.0</v>
      </c>
      <c r="H38" s="38">
        <v>0.0</v>
      </c>
      <c r="I38" s="39">
        <v>0.0</v>
      </c>
      <c r="J38" s="5"/>
    </row>
    <row r="39" outlineLevel="1">
      <c r="A39" s="31" t="s">
        <v>119</v>
      </c>
      <c r="B39" s="32" t="s">
        <v>120</v>
      </c>
      <c r="C39" s="33" t="s">
        <v>121</v>
      </c>
      <c r="D39" s="49" t="s">
        <v>121</v>
      </c>
      <c r="E39" s="54" t="s">
        <v>122</v>
      </c>
      <c r="F39" s="36" t="s">
        <v>38</v>
      </c>
      <c r="G39" s="37">
        <v>3.0</v>
      </c>
      <c r="H39" s="38">
        <v>0.0</v>
      </c>
      <c r="I39" s="39">
        <v>0.0</v>
      </c>
      <c r="J39" s="5"/>
    </row>
    <row r="40" outlineLevel="1">
      <c r="A40" s="31" t="s">
        <v>123</v>
      </c>
      <c r="B40" s="32" t="s">
        <v>124</v>
      </c>
      <c r="C40" s="33" t="s">
        <v>125</v>
      </c>
      <c r="D40" s="49" t="s">
        <v>125</v>
      </c>
      <c r="E40" s="35" t="s">
        <v>18</v>
      </c>
      <c r="F40" s="36" t="s">
        <v>38</v>
      </c>
      <c r="G40" s="37">
        <v>4.0</v>
      </c>
      <c r="H40" s="38">
        <v>0.0</v>
      </c>
      <c r="I40" s="39">
        <v>0.0</v>
      </c>
      <c r="J40" s="5"/>
    </row>
    <row r="41" outlineLevel="1">
      <c r="A41" s="31" t="s">
        <v>126</v>
      </c>
      <c r="B41" s="32" t="s">
        <v>102</v>
      </c>
      <c r="C41" s="33" t="s">
        <v>104</v>
      </c>
      <c r="D41" s="49" t="s">
        <v>104</v>
      </c>
      <c r="E41" s="35" t="s">
        <v>18</v>
      </c>
      <c r="F41" s="36" t="s">
        <v>38</v>
      </c>
      <c r="G41" s="37">
        <v>3.0</v>
      </c>
      <c r="H41" s="38">
        <v>0.0</v>
      </c>
      <c r="I41" s="39">
        <v>0.0</v>
      </c>
      <c r="J41" s="5"/>
    </row>
    <row r="42" outlineLevel="1">
      <c r="A42" s="31" t="s">
        <v>127</v>
      </c>
      <c r="B42" s="32" t="s">
        <v>128</v>
      </c>
      <c r="C42" s="33" t="s">
        <v>129</v>
      </c>
      <c r="D42" s="49" t="s">
        <v>129</v>
      </c>
      <c r="E42" s="54" t="s">
        <v>122</v>
      </c>
      <c r="F42" s="36" t="s">
        <v>38</v>
      </c>
      <c r="G42" s="37">
        <v>1.0</v>
      </c>
      <c r="H42" s="38">
        <v>0.0</v>
      </c>
      <c r="I42" s="39">
        <v>0.0</v>
      </c>
      <c r="J42" s="5"/>
    </row>
    <row r="43">
      <c r="A43" s="22" t="s">
        <v>130</v>
      </c>
      <c r="B43" s="41"/>
      <c r="C43" s="42"/>
      <c r="D43" s="43" t="s">
        <v>131</v>
      </c>
      <c r="E43" s="44"/>
      <c r="F43" s="55"/>
      <c r="G43" s="46"/>
      <c r="H43" s="47"/>
      <c r="I43" s="48">
        <v>0.0</v>
      </c>
      <c r="J43" s="5"/>
    </row>
    <row r="44" outlineLevel="1">
      <c r="A44" s="31" t="s">
        <v>132</v>
      </c>
      <c r="B44" s="32" t="s">
        <v>93</v>
      </c>
      <c r="C44" s="52" t="s">
        <v>133</v>
      </c>
      <c r="D44" s="49" t="s">
        <v>95</v>
      </c>
      <c r="E44" s="35" t="s">
        <v>96</v>
      </c>
      <c r="F44" s="53" t="s">
        <v>38</v>
      </c>
      <c r="G44" s="37">
        <v>2.0</v>
      </c>
      <c r="H44" s="38">
        <v>0.0</v>
      </c>
      <c r="I44" s="39">
        <v>0.0</v>
      </c>
      <c r="J44" s="5"/>
    </row>
    <row r="45" outlineLevel="1">
      <c r="A45" s="31" t="s">
        <v>134</v>
      </c>
      <c r="B45" s="32" t="s">
        <v>102</v>
      </c>
      <c r="C45" s="52" t="s">
        <v>135</v>
      </c>
      <c r="D45" s="34" t="s">
        <v>104</v>
      </c>
      <c r="E45" s="56" t="s">
        <v>18</v>
      </c>
      <c r="F45" s="36" t="s">
        <v>38</v>
      </c>
      <c r="G45" s="37">
        <v>6.0</v>
      </c>
      <c r="H45" s="38">
        <v>0.0</v>
      </c>
      <c r="I45" s="39">
        <v>0.0</v>
      </c>
      <c r="J45" s="5"/>
    </row>
    <row r="46" outlineLevel="1">
      <c r="A46" s="31" t="s">
        <v>136</v>
      </c>
      <c r="B46" s="32" t="s">
        <v>120</v>
      </c>
      <c r="C46" s="52" t="s">
        <v>137</v>
      </c>
      <c r="D46" s="34" t="s">
        <v>121</v>
      </c>
      <c r="E46" s="56" t="s">
        <v>18</v>
      </c>
      <c r="F46" s="36" t="s">
        <v>38</v>
      </c>
      <c r="G46" s="37">
        <v>6.0</v>
      </c>
      <c r="H46" s="38">
        <v>0.0</v>
      </c>
      <c r="I46" s="39">
        <v>0.0</v>
      </c>
      <c r="J46" s="5"/>
    </row>
    <row r="47" outlineLevel="1">
      <c r="A47" s="31" t="s">
        <v>138</v>
      </c>
      <c r="B47" s="32" t="s">
        <v>139</v>
      </c>
      <c r="C47" s="52" t="s">
        <v>140</v>
      </c>
      <c r="D47" s="34" t="s">
        <v>141</v>
      </c>
      <c r="E47" s="56" t="s">
        <v>18</v>
      </c>
      <c r="F47" s="36" t="s">
        <v>38</v>
      </c>
      <c r="G47" s="37">
        <v>6.0</v>
      </c>
      <c r="H47" s="38">
        <v>0.0</v>
      </c>
      <c r="I47" s="39">
        <v>0.0</v>
      </c>
      <c r="J47" s="5"/>
    </row>
    <row r="48" outlineLevel="1">
      <c r="A48" s="31" t="s">
        <v>142</v>
      </c>
      <c r="B48" s="32" t="s">
        <v>124</v>
      </c>
      <c r="C48" s="52" t="s">
        <v>143</v>
      </c>
      <c r="D48" s="34" t="s">
        <v>125</v>
      </c>
      <c r="E48" s="56" t="s">
        <v>18</v>
      </c>
      <c r="F48" s="36" t="s">
        <v>38</v>
      </c>
      <c r="G48" s="37">
        <v>4.0</v>
      </c>
      <c r="H48" s="38">
        <v>0.0</v>
      </c>
      <c r="I48" s="39">
        <v>0.0</v>
      </c>
      <c r="J48" s="5"/>
    </row>
    <row r="49" outlineLevel="1">
      <c r="A49" s="31" t="s">
        <v>144</v>
      </c>
      <c r="B49" s="32" t="s">
        <v>113</v>
      </c>
      <c r="C49" s="52" t="s">
        <v>145</v>
      </c>
      <c r="D49" s="34" t="s">
        <v>114</v>
      </c>
      <c r="E49" s="56" t="s">
        <v>23</v>
      </c>
      <c r="F49" s="36" t="s">
        <v>38</v>
      </c>
      <c r="G49" s="37">
        <v>2.0</v>
      </c>
      <c r="H49" s="38">
        <v>0.0</v>
      </c>
      <c r="I49" s="39">
        <v>0.0</v>
      </c>
      <c r="J49" s="5"/>
    </row>
    <row r="50" outlineLevel="1">
      <c r="A50" s="31" t="s">
        <v>146</v>
      </c>
      <c r="B50" s="32" t="s">
        <v>147</v>
      </c>
      <c r="C50" s="52" t="s">
        <v>145</v>
      </c>
      <c r="D50" s="34" t="s">
        <v>148</v>
      </c>
      <c r="E50" s="56" t="s">
        <v>96</v>
      </c>
      <c r="F50" s="53" t="s">
        <v>149</v>
      </c>
      <c r="G50" s="37">
        <v>3.0</v>
      </c>
      <c r="H50" s="38">
        <v>0.0</v>
      </c>
      <c r="I50" s="39">
        <v>0.0</v>
      </c>
      <c r="J50" s="5"/>
    </row>
    <row r="51" outlineLevel="1">
      <c r="A51" s="31" t="s">
        <v>150</v>
      </c>
      <c r="B51" s="32" t="s">
        <v>151</v>
      </c>
      <c r="C51" s="52" t="s">
        <v>145</v>
      </c>
      <c r="D51" s="34" t="s">
        <v>152</v>
      </c>
      <c r="E51" s="56" t="s">
        <v>18</v>
      </c>
      <c r="F51" s="36" t="s">
        <v>38</v>
      </c>
      <c r="G51" s="37">
        <v>3.0</v>
      </c>
      <c r="H51" s="38">
        <v>0.0</v>
      </c>
      <c r="I51" s="39">
        <v>0.0</v>
      </c>
      <c r="J51" s="5"/>
    </row>
    <row r="52">
      <c r="A52" s="22" t="s">
        <v>153</v>
      </c>
      <c r="B52" s="41"/>
      <c r="C52" s="42"/>
      <c r="D52" s="43" t="s">
        <v>154</v>
      </c>
      <c r="E52" s="44"/>
      <c r="F52" s="45"/>
      <c r="G52" s="46"/>
      <c r="H52" s="47"/>
      <c r="I52" s="48">
        <v>0.0</v>
      </c>
      <c r="J52" s="5"/>
    </row>
    <row r="53" outlineLevel="1">
      <c r="A53" s="31" t="s">
        <v>155</v>
      </c>
      <c r="B53" s="32" t="s">
        <v>93</v>
      </c>
      <c r="C53" s="33" t="s">
        <v>95</v>
      </c>
      <c r="D53" s="34" t="s">
        <v>95</v>
      </c>
      <c r="E53" s="56" t="s">
        <v>96</v>
      </c>
      <c r="F53" s="36" t="s">
        <v>38</v>
      </c>
      <c r="G53" s="37">
        <v>2.0</v>
      </c>
      <c r="H53" s="38">
        <v>0.0</v>
      </c>
      <c r="I53" s="39">
        <v>0.0</v>
      </c>
      <c r="J53" s="5"/>
    </row>
    <row r="54" outlineLevel="1">
      <c r="A54" s="31" t="s">
        <v>156</v>
      </c>
      <c r="B54" s="32" t="s">
        <v>102</v>
      </c>
      <c r="C54" s="33" t="s">
        <v>104</v>
      </c>
      <c r="D54" s="34" t="s">
        <v>104</v>
      </c>
      <c r="E54" s="56" t="s">
        <v>18</v>
      </c>
      <c r="F54" s="36" t="s">
        <v>38</v>
      </c>
      <c r="G54" s="37">
        <v>6.0</v>
      </c>
      <c r="H54" s="38">
        <v>0.0</v>
      </c>
      <c r="I54" s="39">
        <v>0.0</v>
      </c>
      <c r="J54" s="5"/>
    </row>
    <row r="55" outlineLevel="1">
      <c r="A55" s="31" t="s">
        <v>157</v>
      </c>
      <c r="B55" s="32" t="s">
        <v>113</v>
      </c>
      <c r="C55" s="33" t="s">
        <v>114</v>
      </c>
      <c r="D55" s="34" t="s">
        <v>114</v>
      </c>
      <c r="E55" s="56" t="s">
        <v>23</v>
      </c>
      <c r="F55" s="36" t="s">
        <v>38</v>
      </c>
      <c r="G55" s="37">
        <v>1.0</v>
      </c>
      <c r="H55" s="38">
        <v>0.0</v>
      </c>
      <c r="I55" s="39">
        <v>0.0</v>
      </c>
      <c r="J55" s="5"/>
    </row>
    <row r="56" outlineLevel="1">
      <c r="A56" s="31" t="s">
        <v>158</v>
      </c>
      <c r="B56" s="32" t="s">
        <v>147</v>
      </c>
      <c r="C56" s="33" t="s">
        <v>148</v>
      </c>
      <c r="D56" s="34" t="s">
        <v>148</v>
      </c>
      <c r="E56" s="56" t="s">
        <v>96</v>
      </c>
      <c r="F56" s="53" t="s">
        <v>149</v>
      </c>
      <c r="G56" s="37">
        <v>3.0</v>
      </c>
      <c r="H56" s="38">
        <v>0.0</v>
      </c>
      <c r="I56" s="39">
        <v>0.0</v>
      </c>
      <c r="J56" s="5"/>
    </row>
    <row r="57" outlineLevel="1">
      <c r="A57" s="31" t="s">
        <v>159</v>
      </c>
      <c r="B57" s="32" t="s">
        <v>151</v>
      </c>
      <c r="C57" s="33" t="s">
        <v>152</v>
      </c>
      <c r="D57" s="34" t="s">
        <v>152</v>
      </c>
      <c r="E57" s="56" t="s">
        <v>18</v>
      </c>
      <c r="F57" s="36" t="s">
        <v>38</v>
      </c>
      <c r="G57" s="37">
        <v>3.0</v>
      </c>
      <c r="H57" s="38">
        <v>0.0</v>
      </c>
      <c r="I57" s="39">
        <v>0.0</v>
      </c>
      <c r="J57" s="5"/>
    </row>
    <row r="58" outlineLevel="1">
      <c r="A58" s="31" t="s">
        <v>160</v>
      </c>
      <c r="B58" s="32" t="s">
        <v>161</v>
      </c>
      <c r="C58" s="33" t="s">
        <v>162</v>
      </c>
      <c r="D58" s="34" t="s">
        <v>162</v>
      </c>
      <c r="E58" s="56" t="s">
        <v>96</v>
      </c>
      <c r="F58" s="53" t="s">
        <v>38</v>
      </c>
      <c r="G58" s="37">
        <v>1.0</v>
      </c>
      <c r="H58" s="38">
        <v>0.0</v>
      </c>
      <c r="I58" s="39">
        <v>0.0</v>
      </c>
      <c r="J58" s="5"/>
    </row>
    <row r="59">
      <c r="A59" s="57" t="s">
        <v>163</v>
      </c>
      <c r="B59" s="41"/>
      <c r="C59" s="42"/>
      <c r="D59" s="43" t="s">
        <v>164</v>
      </c>
      <c r="E59" s="44"/>
      <c r="F59" s="45"/>
      <c r="G59" s="46"/>
      <c r="H59" s="47"/>
      <c r="I59" s="48">
        <v>0.0</v>
      </c>
      <c r="J59" s="5"/>
    </row>
    <row r="60" outlineLevel="1">
      <c r="A60" s="51" t="s">
        <v>165</v>
      </c>
      <c r="B60" s="32" t="s">
        <v>166</v>
      </c>
      <c r="C60" s="33" t="s">
        <v>167</v>
      </c>
      <c r="D60" s="34" t="s">
        <v>167</v>
      </c>
      <c r="E60" s="56" t="s">
        <v>18</v>
      </c>
      <c r="F60" s="36" t="s">
        <v>38</v>
      </c>
      <c r="G60" s="37">
        <v>1.0</v>
      </c>
      <c r="H60" s="38">
        <v>0.0</v>
      </c>
      <c r="I60" s="39">
        <v>0.0</v>
      </c>
      <c r="J60" s="5"/>
    </row>
    <row r="61" outlineLevel="1">
      <c r="A61" s="51" t="s">
        <v>168</v>
      </c>
      <c r="B61" s="32" t="s">
        <v>169</v>
      </c>
      <c r="C61" s="33" t="s">
        <v>170</v>
      </c>
      <c r="D61" s="34" t="s">
        <v>170</v>
      </c>
      <c r="E61" s="56" t="s">
        <v>18</v>
      </c>
      <c r="F61" s="36" t="s">
        <v>38</v>
      </c>
      <c r="G61" s="37">
        <v>1.0</v>
      </c>
      <c r="H61" s="38">
        <v>0.0</v>
      </c>
      <c r="I61" s="39">
        <v>0.0</v>
      </c>
      <c r="J61" s="5"/>
    </row>
    <row r="62" outlineLevel="1">
      <c r="A62" s="51" t="s">
        <v>171</v>
      </c>
      <c r="B62" s="32" t="s">
        <v>124</v>
      </c>
      <c r="C62" s="33" t="s">
        <v>125</v>
      </c>
      <c r="D62" s="34" t="s">
        <v>125</v>
      </c>
      <c r="E62" s="56" t="s">
        <v>18</v>
      </c>
      <c r="F62" s="36" t="s">
        <v>38</v>
      </c>
      <c r="G62" s="37">
        <v>4.0</v>
      </c>
      <c r="H62" s="38">
        <v>0.0</v>
      </c>
      <c r="I62" s="39">
        <v>0.0</v>
      </c>
      <c r="J62" s="5"/>
    </row>
    <row r="63" outlineLevel="1">
      <c r="A63" s="51" t="s">
        <v>172</v>
      </c>
      <c r="B63" s="32" t="s">
        <v>173</v>
      </c>
      <c r="C63" s="33" t="s">
        <v>174</v>
      </c>
      <c r="D63" s="34" t="s">
        <v>174</v>
      </c>
      <c r="E63" s="56" t="s">
        <v>18</v>
      </c>
      <c r="F63" s="36" t="s">
        <v>38</v>
      </c>
      <c r="G63" s="37">
        <v>3.0</v>
      </c>
      <c r="H63" s="38">
        <v>0.0</v>
      </c>
      <c r="I63" s="39">
        <v>0.0</v>
      </c>
      <c r="J63" s="5"/>
    </row>
    <row r="64" outlineLevel="1">
      <c r="A64" s="51" t="s">
        <v>175</v>
      </c>
      <c r="B64" s="32" t="s">
        <v>120</v>
      </c>
      <c r="C64" s="33" t="s">
        <v>121</v>
      </c>
      <c r="D64" s="34" t="s">
        <v>121</v>
      </c>
      <c r="E64" s="58" t="s">
        <v>122</v>
      </c>
      <c r="F64" s="36" t="s">
        <v>38</v>
      </c>
      <c r="G64" s="37">
        <v>3.0</v>
      </c>
      <c r="H64" s="38">
        <v>0.0</v>
      </c>
      <c r="I64" s="39">
        <v>0.0</v>
      </c>
      <c r="J64" s="5"/>
    </row>
    <row r="65" outlineLevel="1">
      <c r="A65" s="51" t="s">
        <v>176</v>
      </c>
      <c r="B65" s="32" t="s">
        <v>139</v>
      </c>
      <c r="C65" s="33" t="s">
        <v>141</v>
      </c>
      <c r="D65" s="34" t="s">
        <v>141</v>
      </c>
      <c r="E65" s="56" t="s">
        <v>18</v>
      </c>
      <c r="F65" s="36" t="s">
        <v>38</v>
      </c>
      <c r="G65" s="37">
        <v>3.0</v>
      </c>
      <c r="H65" s="38">
        <v>0.0</v>
      </c>
      <c r="I65" s="39">
        <v>0.0</v>
      </c>
      <c r="J65" s="5"/>
    </row>
    <row r="66">
      <c r="A66" s="57" t="s">
        <v>177</v>
      </c>
      <c r="B66" s="41"/>
      <c r="C66" s="42"/>
      <c r="D66" s="43" t="s">
        <v>178</v>
      </c>
      <c r="E66" s="44"/>
      <c r="F66" s="45"/>
      <c r="G66" s="46"/>
      <c r="H66" s="47"/>
      <c r="I66" s="48">
        <v>0.0</v>
      </c>
      <c r="J66" s="5"/>
    </row>
    <row r="67" outlineLevel="1">
      <c r="A67" s="51" t="s">
        <v>179</v>
      </c>
      <c r="B67" s="32" t="s">
        <v>166</v>
      </c>
      <c r="C67" s="33" t="s">
        <v>167</v>
      </c>
      <c r="D67" s="34" t="s">
        <v>167</v>
      </c>
      <c r="E67" s="56" t="s">
        <v>18</v>
      </c>
      <c r="F67" s="36" t="s">
        <v>38</v>
      </c>
      <c r="G67" s="37">
        <v>5.0</v>
      </c>
      <c r="H67" s="38">
        <v>0.0</v>
      </c>
      <c r="I67" s="39">
        <v>0.0</v>
      </c>
      <c r="J67" s="5"/>
    </row>
    <row r="68" outlineLevel="1">
      <c r="A68" s="51" t="s">
        <v>180</v>
      </c>
      <c r="B68" s="32" t="s">
        <v>120</v>
      </c>
      <c r="C68" s="33" t="s">
        <v>121</v>
      </c>
      <c r="D68" s="34" t="s">
        <v>121</v>
      </c>
      <c r="E68" s="58" t="s">
        <v>122</v>
      </c>
      <c r="F68" s="36" t="s">
        <v>38</v>
      </c>
      <c r="G68" s="37">
        <v>3.0</v>
      </c>
      <c r="H68" s="38">
        <v>0.0</v>
      </c>
      <c r="I68" s="39">
        <v>0.0</v>
      </c>
      <c r="J68" s="5"/>
    </row>
    <row r="69" outlineLevel="1">
      <c r="A69" s="51" t="s">
        <v>181</v>
      </c>
      <c r="B69" s="32" t="s">
        <v>139</v>
      </c>
      <c r="C69" s="33" t="s">
        <v>141</v>
      </c>
      <c r="D69" s="34" t="s">
        <v>141</v>
      </c>
      <c r="E69" s="56" t="s">
        <v>18</v>
      </c>
      <c r="F69" s="36" t="s">
        <v>38</v>
      </c>
      <c r="G69" s="37">
        <v>3.0</v>
      </c>
      <c r="H69" s="38">
        <v>0.0</v>
      </c>
      <c r="I69" s="39">
        <v>0.0</v>
      </c>
      <c r="J69" s="5"/>
    </row>
    <row r="70" outlineLevel="1">
      <c r="A70" s="51" t="s">
        <v>182</v>
      </c>
      <c r="B70" s="32" t="s">
        <v>124</v>
      </c>
      <c r="C70" s="33" t="s">
        <v>125</v>
      </c>
      <c r="D70" s="34" t="s">
        <v>125</v>
      </c>
      <c r="E70" s="56" t="s">
        <v>18</v>
      </c>
      <c r="F70" s="36" t="s">
        <v>38</v>
      </c>
      <c r="G70" s="37">
        <v>2.0</v>
      </c>
      <c r="H70" s="38">
        <v>0.0</v>
      </c>
      <c r="I70" s="39">
        <v>0.0</v>
      </c>
      <c r="J70" s="5"/>
    </row>
    <row r="71" outlineLevel="1">
      <c r="A71" s="51" t="s">
        <v>183</v>
      </c>
      <c r="B71" s="32" t="s">
        <v>184</v>
      </c>
      <c r="C71" s="33" t="s">
        <v>185</v>
      </c>
      <c r="D71" s="34" t="s">
        <v>185</v>
      </c>
      <c r="E71" s="56" t="s">
        <v>18</v>
      </c>
      <c r="F71" s="36" t="s">
        <v>38</v>
      </c>
      <c r="G71" s="37">
        <v>2.0</v>
      </c>
      <c r="H71" s="38">
        <v>0.0</v>
      </c>
      <c r="I71" s="39">
        <v>0.0</v>
      </c>
      <c r="J71" s="5"/>
    </row>
    <row r="72" outlineLevel="1">
      <c r="A72" s="51" t="s">
        <v>186</v>
      </c>
      <c r="B72" s="32" t="s">
        <v>187</v>
      </c>
      <c r="C72" s="33" t="s">
        <v>188</v>
      </c>
      <c r="D72" s="34" t="s">
        <v>188</v>
      </c>
      <c r="E72" s="56" t="s">
        <v>18</v>
      </c>
      <c r="F72" s="36" t="s">
        <v>38</v>
      </c>
      <c r="G72" s="37">
        <v>1.0</v>
      </c>
      <c r="H72" s="38">
        <v>0.0</v>
      </c>
      <c r="I72" s="39">
        <v>0.0</v>
      </c>
      <c r="J72" s="5"/>
    </row>
    <row r="73" outlineLevel="1">
      <c r="A73" s="51" t="s">
        <v>189</v>
      </c>
      <c r="B73" s="32" t="s">
        <v>190</v>
      </c>
      <c r="C73" s="33" t="s">
        <v>191</v>
      </c>
      <c r="D73" s="34" t="s">
        <v>191</v>
      </c>
      <c r="E73" s="56" t="s">
        <v>18</v>
      </c>
      <c r="F73" s="36" t="s">
        <v>38</v>
      </c>
      <c r="G73" s="37">
        <v>1.0</v>
      </c>
      <c r="H73" s="38">
        <v>0.0</v>
      </c>
      <c r="I73" s="39">
        <v>0.0</v>
      </c>
      <c r="J73" s="5"/>
    </row>
    <row r="74" outlineLevel="1">
      <c r="A74" s="51" t="s">
        <v>192</v>
      </c>
      <c r="B74" s="32" t="s">
        <v>193</v>
      </c>
      <c r="C74" s="33" t="s">
        <v>194</v>
      </c>
      <c r="D74" s="34" t="s">
        <v>194</v>
      </c>
      <c r="E74" s="56" t="s">
        <v>18</v>
      </c>
      <c r="F74" s="36" t="s">
        <v>38</v>
      </c>
      <c r="G74" s="37">
        <v>4.0</v>
      </c>
      <c r="H74" s="38">
        <v>0.0</v>
      </c>
      <c r="I74" s="39">
        <v>0.0</v>
      </c>
      <c r="J74" s="5"/>
    </row>
    <row r="75" outlineLevel="1">
      <c r="A75" s="51" t="s">
        <v>195</v>
      </c>
      <c r="B75" s="32" t="s">
        <v>173</v>
      </c>
      <c r="C75" s="33" t="s">
        <v>174</v>
      </c>
      <c r="D75" s="34" t="s">
        <v>174</v>
      </c>
      <c r="E75" s="56" t="s">
        <v>18</v>
      </c>
      <c r="F75" s="36" t="s">
        <v>38</v>
      </c>
      <c r="G75" s="37">
        <v>5.0</v>
      </c>
      <c r="H75" s="38">
        <v>0.0</v>
      </c>
      <c r="I75" s="39">
        <v>0.0</v>
      </c>
      <c r="J75" s="5"/>
    </row>
    <row r="76" outlineLevel="1">
      <c r="A76" s="51" t="s">
        <v>196</v>
      </c>
      <c r="B76" s="32" t="s">
        <v>187</v>
      </c>
      <c r="C76" s="33" t="s">
        <v>188</v>
      </c>
      <c r="D76" s="34" t="s">
        <v>188</v>
      </c>
      <c r="E76" s="56" t="s">
        <v>18</v>
      </c>
      <c r="F76" s="36" t="s">
        <v>38</v>
      </c>
      <c r="G76" s="37">
        <v>5.0</v>
      </c>
      <c r="H76" s="38">
        <v>0.0</v>
      </c>
      <c r="I76" s="39">
        <v>0.0</v>
      </c>
      <c r="J76" s="5"/>
    </row>
    <row r="77">
      <c r="A77" s="57" t="s">
        <v>197</v>
      </c>
      <c r="B77" s="41"/>
      <c r="C77" s="42" t="s">
        <v>198</v>
      </c>
      <c r="D77" s="43" t="s">
        <v>199</v>
      </c>
      <c r="E77" s="44"/>
      <c r="F77" s="45"/>
      <c r="G77" s="46"/>
      <c r="H77" s="47"/>
      <c r="I77" s="48">
        <v>0.0</v>
      </c>
      <c r="J77" s="5"/>
    </row>
    <row r="78" outlineLevel="1">
      <c r="A78" s="51" t="s">
        <v>200</v>
      </c>
      <c r="B78" s="32" t="s">
        <v>166</v>
      </c>
      <c r="C78" s="33" t="s">
        <v>167</v>
      </c>
      <c r="D78" s="34" t="s">
        <v>167</v>
      </c>
      <c r="E78" s="56" t="s">
        <v>18</v>
      </c>
      <c r="F78" s="36" t="s">
        <v>38</v>
      </c>
      <c r="G78" s="37">
        <v>1.0</v>
      </c>
      <c r="H78" s="38">
        <v>0.0</v>
      </c>
      <c r="I78" s="39">
        <v>0.0</v>
      </c>
      <c r="J78" s="5"/>
    </row>
    <row r="79" outlineLevel="1">
      <c r="A79" s="51" t="s">
        <v>201</v>
      </c>
      <c r="B79" s="32" t="s">
        <v>169</v>
      </c>
      <c r="C79" s="33" t="s">
        <v>170</v>
      </c>
      <c r="D79" s="34" t="s">
        <v>170</v>
      </c>
      <c r="E79" s="56" t="s">
        <v>18</v>
      </c>
      <c r="F79" s="36" t="s">
        <v>38</v>
      </c>
      <c r="G79" s="37">
        <v>1.0</v>
      </c>
      <c r="H79" s="38">
        <v>0.0</v>
      </c>
      <c r="I79" s="39">
        <v>0.0</v>
      </c>
      <c r="J79" s="5"/>
    </row>
    <row r="80" outlineLevel="1">
      <c r="A80" s="51" t="s">
        <v>202</v>
      </c>
      <c r="B80" s="32" t="s">
        <v>120</v>
      </c>
      <c r="C80" s="33" t="s">
        <v>121</v>
      </c>
      <c r="D80" s="34" t="s">
        <v>121</v>
      </c>
      <c r="E80" s="58" t="s">
        <v>122</v>
      </c>
      <c r="F80" s="36" t="s">
        <v>38</v>
      </c>
      <c r="G80" s="37">
        <v>3.0</v>
      </c>
      <c r="H80" s="38">
        <v>0.0</v>
      </c>
      <c r="I80" s="39">
        <v>0.0</v>
      </c>
      <c r="J80" s="5"/>
    </row>
    <row r="81" outlineLevel="1">
      <c r="A81" s="51" t="s">
        <v>203</v>
      </c>
      <c r="B81" s="32" t="s">
        <v>139</v>
      </c>
      <c r="C81" s="33" t="s">
        <v>141</v>
      </c>
      <c r="D81" s="34" t="s">
        <v>141</v>
      </c>
      <c r="E81" s="56" t="s">
        <v>18</v>
      </c>
      <c r="F81" s="36" t="s">
        <v>38</v>
      </c>
      <c r="G81" s="37">
        <v>3.0</v>
      </c>
      <c r="H81" s="38">
        <v>0.0</v>
      </c>
      <c r="I81" s="39">
        <v>0.0</v>
      </c>
      <c r="J81" s="5"/>
    </row>
    <row r="82" outlineLevel="1">
      <c r="A82" s="51" t="s">
        <v>204</v>
      </c>
      <c r="B82" s="32" t="s">
        <v>187</v>
      </c>
      <c r="C82" s="33" t="s">
        <v>188</v>
      </c>
      <c r="D82" s="34" t="s">
        <v>188</v>
      </c>
      <c r="E82" s="56" t="s">
        <v>18</v>
      </c>
      <c r="F82" s="36" t="s">
        <v>38</v>
      </c>
      <c r="G82" s="37">
        <v>17.0</v>
      </c>
      <c r="H82" s="38">
        <v>0.0</v>
      </c>
      <c r="I82" s="39">
        <v>0.0</v>
      </c>
      <c r="J82" s="5"/>
    </row>
    <row r="83" outlineLevel="1">
      <c r="A83" s="51" t="s">
        <v>205</v>
      </c>
      <c r="B83" s="32" t="s">
        <v>124</v>
      </c>
      <c r="C83" s="33" t="s">
        <v>125</v>
      </c>
      <c r="D83" s="34" t="s">
        <v>125</v>
      </c>
      <c r="E83" s="56" t="s">
        <v>18</v>
      </c>
      <c r="F83" s="36" t="s">
        <v>38</v>
      </c>
      <c r="G83" s="37">
        <v>4.0</v>
      </c>
      <c r="H83" s="38">
        <v>0.0</v>
      </c>
      <c r="I83" s="39">
        <v>0.0</v>
      </c>
      <c r="J83" s="5"/>
    </row>
    <row r="84" outlineLevel="1">
      <c r="A84" s="51" t="s">
        <v>206</v>
      </c>
      <c r="B84" s="32" t="s">
        <v>207</v>
      </c>
      <c r="C84" s="33" t="s">
        <v>208</v>
      </c>
      <c r="D84" s="34" t="s">
        <v>208</v>
      </c>
      <c r="E84" s="58" t="s">
        <v>122</v>
      </c>
      <c r="F84" s="36" t="s">
        <v>38</v>
      </c>
      <c r="G84" s="37">
        <v>2.0</v>
      </c>
      <c r="H84" s="38">
        <v>0.0</v>
      </c>
      <c r="I84" s="39">
        <v>0.0</v>
      </c>
      <c r="J84" s="5"/>
    </row>
    <row r="85">
      <c r="A85" s="57" t="s">
        <v>209</v>
      </c>
      <c r="B85" s="41"/>
      <c r="C85" s="42"/>
      <c r="D85" s="43" t="s">
        <v>210</v>
      </c>
      <c r="E85" s="44"/>
      <c r="F85" s="45"/>
      <c r="G85" s="46"/>
      <c r="H85" s="47"/>
      <c r="I85" s="48">
        <v>0.0</v>
      </c>
      <c r="J85" s="5"/>
    </row>
    <row r="86" outlineLevel="1">
      <c r="A86" s="51" t="s">
        <v>211</v>
      </c>
      <c r="B86" s="32" t="s">
        <v>212</v>
      </c>
      <c r="C86" s="33" t="s">
        <v>213</v>
      </c>
      <c r="D86" s="34" t="s">
        <v>213</v>
      </c>
      <c r="E86" s="56" t="s">
        <v>18</v>
      </c>
      <c r="F86" s="36" t="s">
        <v>38</v>
      </c>
      <c r="G86" s="37">
        <v>1.0</v>
      </c>
      <c r="H86" s="38">
        <v>0.0</v>
      </c>
      <c r="I86" s="39">
        <v>0.0</v>
      </c>
      <c r="J86" s="5"/>
    </row>
    <row r="87" outlineLevel="1">
      <c r="A87" s="51" t="s">
        <v>214</v>
      </c>
      <c r="B87" s="32" t="s">
        <v>169</v>
      </c>
      <c r="C87" s="33" t="s">
        <v>170</v>
      </c>
      <c r="D87" s="34" t="s">
        <v>170</v>
      </c>
      <c r="E87" s="56" t="s">
        <v>18</v>
      </c>
      <c r="F87" s="36" t="s">
        <v>38</v>
      </c>
      <c r="G87" s="37">
        <v>1.0</v>
      </c>
      <c r="H87" s="38">
        <v>0.0</v>
      </c>
      <c r="I87" s="39">
        <v>0.0</v>
      </c>
      <c r="J87" s="5"/>
    </row>
    <row r="88" outlineLevel="1">
      <c r="A88" s="51" t="s">
        <v>215</v>
      </c>
      <c r="B88" s="32" t="s">
        <v>207</v>
      </c>
      <c r="C88" s="33" t="s">
        <v>208</v>
      </c>
      <c r="D88" s="34" t="s">
        <v>208</v>
      </c>
      <c r="E88" s="58" t="s">
        <v>122</v>
      </c>
      <c r="F88" s="36" t="s">
        <v>38</v>
      </c>
      <c r="G88" s="37">
        <v>2.0</v>
      </c>
      <c r="H88" s="38">
        <v>0.0</v>
      </c>
      <c r="I88" s="39">
        <v>0.0</v>
      </c>
      <c r="J88" s="5"/>
    </row>
    <row r="89" outlineLevel="1">
      <c r="A89" s="51" t="s">
        <v>216</v>
      </c>
      <c r="B89" s="32" t="s">
        <v>120</v>
      </c>
      <c r="C89" s="33" t="s">
        <v>121</v>
      </c>
      <c r="D89" s="34" t="s">
        <v>121</v>
      </c>
      <c r="E89" s="58" t="s">
        <v>122</v>
      </c>
      <c r="F89" s="36" t="s">
        <v>38</v>
      </c>
      <c r="G89" s="37">
        <v>3.0</v>
      </c>
      <c r="H89" s="38">
        <v>0.0</v>
      </c>
      <c r="I89" s="39">
        <v>0.0</v>
      </c>
      <c r="J89" s="5"/>
    </row>
    <row r="90" outlineLevel="1">
      <c r="A90" s="51" t="s">
        <v>217</v>
      </c>
      <c r="B90" s="32" t="s">
        <v>139</v>
      </c>
      <c r="C90" s="33" t="s">
        <v>141</v>
      </c>
      <c r="D90" s="34" t="s">
        <v>141</v>
      </c>
      <c r="E90" s="56" t="s">
        <v>18</v>
      </c>
      <c r="F90" s="36" t="s">
        <v>38</v>
      </c>
      <c r="G90" s="37">
        <v>3.0</v>
      </c>
      <c r="H90" s="38">
        <v>0.0</v>
      </c>
      <c r="I90" s="39">
        <v>0.0</v>
      </c>
      <c r="J90" s="5"/>
    </row>
    <row r="91" outlineLevel="1">
      <c r="A91" s="51" t="s">
        <v>218</v>
      </c>
      <c r="B91" s="32" t="s">
        <v>124</v>
      </c>
      <c r="C91" s="33" t="s">
        <v>125</v>
      </c>
      <c r="D91" s="34" t="s">
        <v>125</v>
      </c>
      <c r="E91" s="56" t="s">
        <v>18</v>
      </c>
      <c r="F91" s="36" t="s">
        <v>38</v>
      </c>
      <c r="G91" s="37">
        <v>4.0</v>
      </c>
      <c r="H91" s="38">
        <v>0.0</v>
      </c>
      <c r="I91" s="39">
        <v>0.0</v>
      </c>
      <c r="J91" s="5"/>
    </row>
    <row r="92" outlineLevel="1">
      <c r="A92" s="51" t="s">
        <v>219</v>
      </c>
      <c r="B92" s="32" t="s">
        <v>184</v>
      </c>
      <c r="C92" s="33" t="s">
        <v>185</v>
      </c>
      <c r="D92" s="34" t="s">
        <v>185</v>
      </c>
      <c r="E92" s="56" t="s">
        <v>18</v>
      </c>
      <c r="F92" s="36" t="s">
        <v>38</v>
      </c>
      <c r="G92" s="37">
        <v>1.0</v>
      </c>
      <c r="H92" s="38">
        <v>0.0</v>
      </c>
      <c r="I92" s="39">
        <v>0.0</v>
      </c>
      <c r="J92" s="5"/>
    </row>
    <row r="93" outlineLevel="1">
      <c r="A93" s="51" t="s">
        <v>220</v>
      </c>
      <c r="B93" s="32" t="s">
        <v>187</v>
      </c>
      <c r="C93" s="33" t="s">
        <v>188</v>
      </c>
      <c r="D93" s="34" t="s">
        <v>188</v>
      </c>
      <c r="E93" s="56" t="s">
        <v>18</v>
      </c>
      <c r="F93" s="36" t="s">
        <v>38</v>
      </c>
      <c r="G93" s="37">
        <v>27.0</v>
      </c>
      <c r="H93" s="38">
        <v>0.0</v>
      </c>
      <c r="I93" s="39">
        <v>0.0</v>
      </c>
      <c r="J93" s="5"/>
    </row>
    <row r="94" outlineLevel="1">
      <c r="A94" s="51" t="s">
        <v>221</v>
      </c>
      <c r="B94" s="32" t="s">
        <v>193</v>
      </c>
      <c r="C94" s="33" t="s">
        <v>194</v>
      </c>
      <c r="D94" s="34" t="s">
        <v>194</v>
      </c>
      <c r="E94" s="56" t="s">
        <v>18</v>
      </c>
      <c r="F94" s="36" t="s">
        <v>38</v>
      </c>
      <c r="G94" s="37">
        <v>1.0</v>
      </c>
      <c r="H94" s="38">
        <v>0.0</v>
      </c>
      <c r="I94" s="39">
        <v>0.0</v>
      </c>
      <c r="J94" s="5"/>
    </row>
    <row r="95">
      <c r="A95" s="57" t="s">
        <v>222</v>
      </c>
      <c r="B95" s="41"/>
      <c r="C95" s="45"/>
      <c r="D95" s="43" t="s">
        <v>223</v>
      </c>
      <c r="E95" s="44"/>
      <c r="F95" s="45"/>
      <c r="G95" s="46"/>
      <c r="H95" s="47"/>
      <c r="I95" s="48">
        <v>0.0</v>
      </c>
      <c r="J95" s="5"/>
    </row>
    <row r="96" outlineLevel="1">
      <c r="A96" s="51" t="s">
        <v>224</v>
      </c>
      <c r="B96" s="32" t="s">
        <v>166</v>
      </c>
      <c r="C96" s="33" t="s">
        <v>167</v>
      </c>
      <c r="D96" s="34" t="s">
        <v>167</v>
      </c>
      <c r="E96" s="56" t="s">
        <v>18</v>
      </c>
      <c r="F96" s="36" t="s">
        <v>38</v>
      </c>
      <c r="G96" s="37">
        <v>1.0</v>
      </c>
      <c r="H96" s="38">
        <v>0.0</v>
      </c>
      <c r="I96" s="39">
        <v>0.0</v>
      </c>
      <c r="J96" s="5"/>
    </row>
    <row r="97" outlineLevel="1">
      <c r="A97" s="51" t="s">
        <v>225</v>
      </c>
      <c r="B97" s="32" t="s">
        <v>169</v>
      </c>
      <c r="C97" s="33" t="s">
        <v>170</v>
      </c>
      <c r="D97" s="34" t="s">
        <v>170</v>
      </c>
      <c r="E97" s="56" t="s">
        <v>18</v>
      </c>
      <c r="F97" s="36" t="s">
        <v>38</v>
      </c>
      <c r="G97" s="37">
        <v>1.0</v>
      </c>
      <c r="H97" s="38">
        <v>0.0</v>
      </c>
      <c r="I97" s="39">
        <v>0.0</v>
      </c>
      <c r="J97" s="5"/>
    </row>
    <row r="98" outlineLevel="1">
      <c r="A98" s="51" t="s">
        <v>226</v>
      </c>
      <c r="B98" s="32" t="s">
        <v>207</v>
      </c>
      <c r="C98" s="33" t="s">
        <v>208</v>
      </c>
      <c r="D98" s="34" t="s">
        <v>208</v>
      </c>
      <c r="E98" s="58" t="s">
        <v>122</v>
      </c>
      <c r="F98" s="36" t="s">
        <v>38</v>
      </c>
      <c r="G98" s="37">
        <v>2.0</v>
      </c>
      <c r="H98" s="38">
        <v>0.0</v>
      </c>
      <c r="I98" s="39">
        <v>0.0</v>
      </c>
      <c r="J98" s="5"/>
    </row>
    <row r="99" outlineLevel="1">
      <c r="A99" s="51" t="s">
        <v>227</v>
      </c>
      <c r="B99" s="32" t="s">
        <v>120</v>
      </c>
      <c r="C99" s="33" t="s">
        <v>121</v>
      </c>
      <c r="D99" s="34" t="s">
        <v>121</v>
      </c>
      <c r="E99" s="58" t="s">
        <v>122</v>
      </c>
      <c r="F99" s="36" t="s">
        <v>38</v>
      </c>
      <c r="G99" s="37">
        <v>3.0</v>
      </c>
      <c r="H99" s="38">
        <v>0.0</v>
      </c>
      <c r="I99" s="39">
        <v>0.0</v>
      </c>
      <c r="J99" s="5"/>
    </row>
    <row r="100" outlineLevel="1">
      <c r="A100" s="51" t="s">
        <v>228</v>
      </c>
      <c r="B100" s="32" t="s">
        <v>139</v>
      </c>
      <c r="C100" s="33" t="s">
        <v>141</v>
      </c>
      <c r="D100" s="34" t="s">
        <v>141</v>
      </c>
      <c r="E100" s="56" t="s">
        <v>18</v>
      </c>
      <c r="F100" s="36" t="s">
        <v>38</v>
      </c>
      <c r="G100" s="37">
        <v>3.0</v>
      </c>
      <c r="H100" s="38">
        <v>0.0</v>
      </c>
      <c r="I100" s="39">
        <v>0.0</v>
      </c>
      <c r="J100" s="5"/>
    </row>
    <row r="101" outlineLevel="1">
      <c r="A101" s="51" t="s">
        <v>229</v>
      </c>
      <c r="B101" s="32" t="s">
        <v>124</v>
      </c>
      <c r="C101" s="33" t="s">
        <v>125</v>
      </c>
      <c r="D101" s="34" t="s">
        <v>125</v>
      </c>
      <c r="E101" s="56" t="s">
        <v>18</v>
      </c>
      <c r="F101" s="36" t="s">
        <v>38</v>
      </c>
      <c r="G101" s="37">
        <v>4.0</v>
      </c>
      <c r="H101" s="38">
        <v>0.0</v>
      </c>
      <c r="I101" s="39">
        <v>0.0</v>
      </c>
      <c r="J101" s="5"/>
    </row>
    <row r="102" outlineLevel="1">
      <c r="A102" s="51" t="s">
        <v>230</v>
      </c>
      <c r="B102" s="32" t="s">
        <v>184</v>
      </c>
      <c r="C102" s="33" t="s">
        <v>185</v>
      </c>
      <c r="D102" s="34" t="s">
        <v>185</v>
      </c>
      <c r="E102" s="56" t="s">
        <v>18</v>
      </c>
      <c r="F102" s="36" t="s">
        <v>38</v>
      </c>
      <c r="G102" s="37">
        <v>1.0</v>
      </c>
      <c r="H102" s="38">
        <v>0.0</v>
      </c>
      <c r="I102" s="39">
        <v>0.0</v>
      </c>
      <c r="J102" s="5"/>
    </row>
    <row r="103" outlineLevel="1">
      <c r="A103" s="51" t="s">
        <v>231</v>
      </c>
      <c r="B103" s="32" t="s">
        <v>187</v>
      </c>
      <c r="C103" s="33" t="s">
        <v>188</v>
      </c>
      <c r="D103" s="34" t="s">
        <v>188</v>
      </c>
      <c r="E103" s="56" t="s">
        <v>18</v>
      </c>
      <c r="F103" s="36" t="s">
        <v>38</v>
      </c>
      <c r="G103" s="37">
        <v>21.0</v>
      </c>
      <c r="H103" s="38">
        <v>0.0</v>
      </c>
      <c r="I103" s="39">
        <v>0.0</v>
      </c>
      <c r="J103" s="5"/>
    </row>
    <row r="104" outlineLevel="1">
      <c r="A104" s="51" t="s">
        <v>232</v>
      </c>
      <c r="B104" s="32" t="s">
        <v>193</v>
      </c>
      <c r="C104" s="33" t="s">
        <v>194</v>
      </c>
      <c r="D104" s="34" t="s">
        <v>194</v>
      </c>
      <c r="E104" s="56" t="s">
        <v>18</v>
      </c>
      <c r="F104" s="36" t="s">
        <v>38</v>
      </c>
      <c r="G104" s="37">
        <v>1.0</v>
      </c>
      <c r="H104" s="38">
        <v>0.0</v>
      </c>
      <c r="I104" s="39">
        <v>0.0</v>
      </c>
      <c r="J104" s="5"/>
    </row>
    <row r="105">
      <c r="A105" s="57" t="s">
        <v>233</v>
      </c>
      <c r="B105" s="41"/>
      <c r="C105" s="45"/>
      <c r="D105" s="43" t="s">
        <v>234</v>
      </c>
      <c r="E105" s="44"/>
      <c r="F105" s="45"/>
      <c r="G105" s="46"/>
      <c r="H105" s="47"/>
      <c r="I105" s="48">
        <v>0.0</v>
      </c>
      <c r="J105" s="5"/>
    </row>
    <row r="106" outlineLevel="1">
      <c r="A106" s="51" t="s">
        <v>235</v>
      </c>
      <c r="B106" s="32" t="s">
        <v>166</v>
      </c>
      <c r="C106" s="33" t="s">
        <v>167</v>
      </c>
      <c r="D106" s="34" t="s">
        <v>167</v>
      </c>
      <c r="E106" s="56" t="s">
        <v>18</v>
      </c>
      <c r="F106" s="36" t="s">
        <v>38</v>
      </c>
      <c r="G106" s="37">
        <v>1.0</v>
      </c>
      <c r="H106" s="38">
        <v>0.0</v>
      </c>
      <c r="I106" s="39">
        <v>0.0</v>
      </c>
      <c r="J106" s="5"/>
    </row>
    <row r="107" outlineLevel="1">
      <c r="A107" s="51" t="s">
        <v>236</v>
      </c>
      <c r="B107" s="32" t="s">
        <v>169</v>
      </c>
      <c r="C107" s="33" t="s">
        <v>170</v>
      </c>
      <c r="D107" s="34" t="s">
        <v>170</v>
      </c>
      <c r="E107" s="56" t="s">
        <v>18</v>
      </c>
      <c r="F107" s="36" t="s">
        <v>38</v>
      </c>
      <c r="G107" s="37">
        <v>1.0</v>
      </c>
      <c r="H107" s="38">
        <v>0.0</v>
      </c>
      <c r="I107" s="39">
        <v>0.0</v>
      </c>
      <c r="J107" s="5"/>
    </row>
    <row r="108" outlineLevel="1">
      <c r="A108" s="51" t="s">
        <v>237</v>
      </c>
      <c r="B108" s="32" t="s">
        <v>207</v>
      </c>
      <c r="C108" s="33" t="s">
        <v>208</v>
      </c>
      <c r="D108" s="34" t="s">
        <v>208</v>
      </c>
      <c r="E108" s="58" t="s">
        <v>122</v>
      </c>
      <c r="F108" s="36" t="s">
        <v>38</v>
      </c>
      <c r="G108" s="37">
        <v>2.0</v>
      </c>
      <c r="H108" s="38">
        <v>0.0</v>
      </c>
      <c r="I108" s="39">
        <v>0.0</v>
      </c>
      <c r="J108" s="5"/>
    </row>
    <row r="109" outlineLevel="1">
      <c r="A109" s="51" t="s">
        <v>238</v>
      </c>
      <c r="B109" s="32" t="s">
        <v>120</v>
      </c>
      <c r="C109" s="33" t="s">
        <v>121</v>
      </c>
      <c r="D109" s="34" t="s">
        <v>121</v>
      </c>
      <c r="E109" s="58" t="s">
        <v>122</v>
      </c>
      <c r="F109" s="36" t="s">
        <v>38</v>
      </c>
      <c r="G109" s="37">
        <v>3.0</v>
      </c>
      <c r="H109" s="38">
        <v>0.0</v>
      </c>
      <c r="I109" s="39">
        <v>0.0</v>
      </c>
      <c r="J109" s="5"/>
    </row>
    <row r="110" outlineLevel="1">
      <c r="A110" s="51" t="s">
        <v>239</v>
      </c>
      <c r="B110" s="32" t="s">
        <v>139</v>
      </c>
      <c r="C110" s="33" t="s">
        <v>141</v>
      </c>
      <c r="D110" s="34" t="s">
        <v>141</v>
      </c>
      <c r="E110" s="56" t="s">
        <v>18</v>
      </c>
      <c r="F110" s="36" t="s">
        <v>38</v>
      </c>
      <c r="G110" s="37">
        <v>3.0</v>
      </c>
      <c r="H110" s="38">
        <v>0.0</v>
      </c>
      <c r="I110" s="39">
        <v>0.0</v>
      </c>
      <c r="J110" s="5"/>
    </row>
    <row r="111" outlineLevel="1">
      <c r="A111" s="51" t="s">
        <v>240</v>
      </c>
      <c r="B111" s="32" t="s">
        <v>124</v>
      </c>
      <c r="C111" s="33" t="s">
        <v>125</v>
      </c>
      <c r="D111" s="34" t="s">
        <v>125</v>
      </c>
      <c r="E111" s="56" t="s">
        <v>18</v>
      </c>
      <c r="F111" s="36" t="s">
        <v>38</v>
      </c>
      <c r="G111" s="37">
        <v>4.0</v>
      </c>
      <c r="H111" s="38">
        <v>0.0</v>
      </c>
      <c r="I111" s="39">
        <v>0.0</v>
      </c>
      <c r="J111" s="5"/>
    </row>
    <row r="112" outlineLevel="1">
      <c r="A112" s="51" t="s">
        <v>241</v>
      </c>
      <c r="B112" s="32" t="s">
        <v>242</v>
      </c>
      <c r="C112" s="33" t="s">
        <v>243</v>
      </c>
      <c r="D112" s="34" t="s">
        <v>243</v>
      </c>
      <c r="E112" s="56" t="s">
        <v>18</v>
      </c>
      <c r="F112" s="36" t="s">
        <v>38</v>
      </c>
      <c r="G112" s="37">
        <v>1.0</v>
      </c>
      <c r="H112" s="38">
        <v>0.0</v>
      </c>
      <c r="I112" s="39">
        <v>0.0</v>
      </c>
      <c r="J112" s="5"/>
    </row>
    <row r="113" outlineLevel="1">
      <c r="A113" s="51" t="s">
        <v>244</v>
      </c>
      <c r="B113" s="32" t="s">
        <v>187</v>
      </c>
      <c r="C113" s="33" t="s">
        <v>188</v>
      </c>
      <c r="D113" s="34" t="s">
        <v>188</v>
      </c>
      <c r="E113" s="56" t="s">
        <v>18</v>
      </c>
      <c r="F113" s="36" t="s">
        <v>38</v>
      </c>
      <c r="G113" s="37">
        <v>7.0</v>
      </c>
      <c r="H113" s="38">
        <v>0.0</v>
      </c>
      <c r="I113" s="39">
        <v>0.0</v>
      </c>
      <c r="J113" s="5"/>
    </row>
    <row r="114">
      <c r="A114" s="57" t="s">
        <v>245</v>
      </c>
      <c r="B114" s="41"/>
      <c r="C114" s="45"/>
      <c r="D114" s="43" t="s">
        <v>246</v>
      </c>
      <c r="E114" s="44"/>
      <c r="F114" s="45"/>
      <c r="G114" s="46"/>
      <c r="H114" s="47"/>
      <c r="I114" s="48">
        <v>0.0</v>
      </c>
      <c r="J114" s="5"/>
    </row>
    <row r="115" outlineLevel="1">
      <c r="A115" s="51" t="s">
        <v>247</v>
      </c>
      <c r="B115" s="32" t="s">
        <v>248</v>
      </c>
      <c r="C115" s="33" t="s">
        <v>249</v>
      </c>
      <c r="D115" s="34" t="s">
        <v>249</v>
      </c>
      <c r="E115" s="56" t="s">
        <v>18</v>
      </c>
      <c r="F115" s="36" t="s">
        <v>38</v>
      </c>
      <c r="G115" s="37">
        <v>1.0</v>
      </c>
      <c r="H115" s="38">
        <v>0.0</v>
      </c>
      <c r="I115" s="39">
        <v>0.0</v>
      </c>
      <c r="J115" s="5"/>
    </row>
    <row r="116" outlineLevel="1">
      <c r="A116" s="51" t="s">
        <v>250</v>
      </c>
      <c r="B116" s="32" t="s">
        <v>169</v>
      </c>
      <c r="C116" s="33" t="s">
        <v>170</v>
      </c>
      <c r="D116" s="34" t="s">
        <v>170</v>
      </c>
      <c r="E116" s="56" t="s">
        <v>18</v>
      </c>
      <c r="F116" s="36" t="s">
        <v>38</v>
      </c>
      <c r="G116" s="37">
        <v>1.0</v>
      </c>
      <c r="H116" s="38">
        <v>0.0</v>
      </c>
      <c r="I116" s="39">
        <v>0.0</v>
      </c>
      <c r="J116" s="5"/>
    </row>
    <row r="117" outlineLevel="1">
      <c r="A117" s="51" t="s">
        <v>251</v>
      </c>
      <c r="B117" s="32" t="s">
        <v>207</v>
      </c>
      <c r="C117" s="33" t="s">
        <v>208</v>
      </c>
      <c r="D117" s="34" t="s">
        <v>208</v>
      </c>
      <c r="E117" s="58" t="s">
        <v>122</v>
      </c>
      <c r="F117" s="36" t="s">
        <v>38</v>
      </c>
      <c r="G117" s="37">
        <v>2.0</v>
      </c>
      <c r="H117" s="38">
        <v>0.0</v>
      </c>
      <c r="I117" s="39">
        <v>0.0</v>
      </c>
      <c r="J117" s="5"/>
    </row>
    <row r="118" outlineLevel="1">
      <c r="A118" s="51" t="s">
        <v>252</v>
      </c>
      <c r="B118" s="32" t="s">
        <v>120</v>
      </c>
      <c r="C118" s="33" t="s">
        <v>121</v>
      </c>
      <c r="D118" s="34" t="s">
        <v>121</v>
      </c>
      <c r="E118" s="58" t="s">
        <v>122</v>
      </c>
      <c r="F118" s="36" t="s">
        <v>38</v>
      </c>
      <c r="G118" s="37">
        <v>3.0</v>
      </c>
      <c r="H118" s="38">
        <v>0.0</v>
      </c>
      <c r="I118" s="39">
        <v>0.0</v>
      </c>
      <c r="J118" s="5"/>
    </row>
    <row r="119" outlineLevel="1">
      <c r="A119" s="51" t="s">
        <v>253</v>
      </c>
      <c r="B119" s="32" t="s">
        <v>124</v>
      </c>
      <c r="C119" s="33" t="s">
        <v>125</v>
      </c>
      <c r="D119" s="34" t="s">
        <v>125</v>
      </c>
      <c r="E119" s="56" t="s">
        <v>18</v>
      </c>
      <c r="F119" s="36" t="s">
        <v>38</v>
      </c>
      <c r="G119" s="37">
        <v>4.0</v>
      </c>
      <c r="H119" s="38">
        <v>0.0</v>
      </c>
      <c r="I119" s="39">
        <v>0.0</v>
      </c>
      <c r="J119" s="5"/>
    </row>
    <row r="120" outlineLevel="1">
      <c r="A120" s="51" t="s">
        <v>254</v>
      </c>
      <c r="B120" s="32" t="s">
        <v>255</v>
      </c>
      <c r="C120" s="33" t="s">
        <v>256</v>
      </c>
      <c r="D120" s="34" t="s">
        <v>256</v>
      </c>
      <c r="E120" s="56" t="s">
        <v>18</v>
      </c>
      <c r="F120" s="36" t="s">
        <v>38</v>
      </c>
      <c r="G120" s="37">
        <v>1.0</v>
      </c>
      <c r="H120" s="38">
        <v>0.0</v>
      </c>
      <c r="I120" s="39">
        <v>0.0</v>
      </c>
      <c r="J120" s="5"/>
    </row>
    <row r="121" outlineLevel="1">
      <c r="A121" s="51" t="s">
        <v>257</v>
      </c>
      <c r="B121" s="32" t="s">
        <v>187</v>
      </c>
      <c r="C121" s="33" t="s">
        <v>188</v>
      </c>
      <c r="D121" s="34" t="s">
        <v>188</v>
      </c>
      <c r="E121" s="56" t="s">
        <v>18</v>
      </c>
      <c r="F121" s="36" t="s">
        <v>38</v>
      </c>
      <c r="G121" s="37">
        <v>70.0</v>
      </c>
      <c r="H121" s="38">
        <v>0.0</v>
      </c>
      <c r="I121" s="39">
        <v>0.0</v>
      </c>
      <c r="J121" s="5"/>
    </row>
    <row r="122" outlineLevel="1">
      <c r="A122" s="51" t="s">
        <v>258</v>
      </c>
      <c r="B122" s="32" t="s">
        <v>173</v>
      </c>
      <c r="C122" s="33" t="s">
        <v>174</v>
      </c>
      <c r="D122" s="34" t="s">
        <v>174</v>
      </c>
      <c r="E122" s="56" t="s">
        <v>18</v>
      </c>
      <c r="F122" s="36" t="s">
        <v>38</v>
      </c>
      <c r="G122" s="37">
        <v>14.0</v>
      </c>
      <c r="H122" s="38">
        <v>0.0</v>
      </c>
      <c r="I122" s="39">
        <v>0.0</v>
      </c>
      <c r="J122" s="5"/>
    </row>
    <row r="123" outlineLevel="1">
      <c r="A123" s="51" t="s">
        <v>259</v>
      </c>
      <c r="B123" s="32" t="s">
        <v>193</v>
      </c>
      <c r="C123" s="52" t="s">
        <v>260</v>
      </c>
      <c r="D123" s="34" t="s">
        <v>194</v>
      </c>
      <c r="E123" s="56" t="s">
        <v>18</v>
      </c>
      <c r="F123" s="36" t="s">
        <v>38</v>
      </c>
      <c r="G123" s="37">
        <v>1.0</v>
      </c>
      <c r="H123" s="38">
        <v>0.0</v>
      </c>
      <c r="I123" s="39">
        <v>0.0</v>
      </c>
      <c r="J123" s="5"/>
    </row>
    <row r="124" outlineLevel="1">
      <c r="A124" s="51" t="s">
        <v>261</v>
      </c>
      <c r="B124" s="32" t="s">
        <v>184</v>
      </c>
      <c r="C124" s="52" t="s">
        <v>262</v>
      </c>
      <c r="D124" s="34" t="s">
        <v>185</v>
      </c>
      <c r="E124" s="56" t="s">
        <v>18</v>
      </c>
      <c r="F124" s="36" t="s">
        <v>38</v>
      </c>
      <c r="G124" s="37">
        <v>2.0</v>
      </c>
      <c r="H124" s="38">
        <v>0.0</v>
      </c>
      <c r="I124" s="39">
        <v>0.0</v>
      </c>
      <c r="J124" s="5"/>
    </row>
    <row r="125" outlineLevel="1">
      <c r="A125" s="51" t="s">
        <v>263</v>
      </c>
      <c r="B125" s="32" t="s">
        <v>264</v>
      </c>
      <c r="C125" s="52" t="s">
        <v>265</v>
      </c>
      <c r="D125" s="34" t="s">
        <v>266</v>
      </c>
      <c r="E125" s="56" t="s">
        <v>18</v>
      </c>
      <c r="F125" s="36" t="s">
        <v>38</v>
      </c>
      <c r="G125" s="37">
        <v>6.0</v>
      </c>
      <c r="H125" s="38">
        <v>0.0</v>
      </c>
      <c r="I125" s="39">
        <v>0.0</v>
      </c>
      <c r="J125" s="5"/>
    </row>
    <row r="126" outlineLevel="1">
      <c r="A126" s="51" t="s">
        <v>267</v>
      </c>
      <c r="B126" s="32" t="s">
        <v>268</v>
      </c>
      <c r="C126" s="33" t="s">
        <v>269</v>
      </c>
      <c r="D126" s="34" t="s">
        <v>269</v>
      </c>
      <c r="E126" s="58" t="s">
        <v>122</v>
      </c>
      <c r="F126" s="36" t="s">
        <v>38</v>
      </c>
      <c r="G126" s="37">
        <v>6.0</v>
      </c>
      <c r="H126" s="38">
        <v>0.0</v>
      </c>
      <c r="I126" s="39">
        <v>0.0</v>
      </c>
      <c r="J126" s="5"/>
    </row>
    <row r="127">
      <c r="A127" s="57" t="s">
        <v>270</v>
      </c>
      <c r="B127" s="41"/>
      <c r="C127" s="45"/>
      <c r="D127" s="43" t="s">
        <v>271</v>
      </c>
      <c r="E127" s="44"/>
      <c r="F127" s="45"/>
      <c r="G127" s="46"/>
      <c r="H127" s="47"/>
      <c r="I127" s="48">
        <v>0.0</v>
      </c>
      <c r="J127" s="5"/>
    </row>
    <row r="128" outlineLevel="1">
      <c r="A128" s="51" t="s">
        <v>272</v>
      </c>
      <c r="B128" s="32" t="s">
        <v>273</v>
      </c>
      <c r="C128" s="33" t="s">
        <v>274</v>
      </c>
      <c r="D128" s="34" t="s">
        <v>274</v>
      </c>
      <c r="E128" s="56" t="s">
        <v>18</v>
      </c>
      <c r="F128" s="36" t="s">
        <v>38</v>
      </c>
      <c r="G128" s="37">
        <v>48.0</v>
      </c>
      <c r="H128" s="38">
        <v>0.0</v>
      </c>
      <c r="I128" s="39">
        <v>0.0</v>
      </c>
      <c r="J128" s="5"/>
    </row>
    <row r="129" outlineLevel="1">
      <c r="A129" s="51" t="s">
        <v>275</v>
      </c>
      <c r="B129" s="32" t="s">
        <v>190</v>
      </c>
      <c r="C129" s="33" t="s">
        <v>191</v>
      </c>
      <c r="D129" s="34" t="s">
        <v>191</v>
      </c>
      <c r="E129" s="56" t="s">
        <v>18</v>
      </c>
      <c r="F129" s="36" t="s">
        <v>38</v>
      </c>
      <c r="G129" s="37">
        <v>48.0</v>
      </c>
      <c r="H129" s="38">
        <v>0.0</v>
      </c>
      <c r="I129" s="39">
        <v>0.0</v>
      </c>
      <c r="J129" s="5"/>
    </row>
    <row r="130" outlineLevel="1">
      <c r="A130" s="51" t="s">
        <v>276</v>
      </c>
      <c r="B130" s="32" t="s">
        <v>124</v>
      </c>
      <c r="C130" s="33" t="s">
        <v>125</v>
      </c>
      <c r="D130" s="34" t="s">
        <v>125</v>
      </c>
      <c r="E130" s="56" t="s">
        <v>18</v>
      </c>
      <c r="F130" s="36" t="s">
        <v>38</v>
      </c>
      <c r="G130" s="37">
        <v>192.0</v>
      </c>
      <c r="H130" s="38">
        <v>0.0</v>
      </c>
      <c r="I130" s="39">
        <v>0.0</v>
      </c>
      <c r="J130" s="5"/>
    </row>
    <row r="131" outlineLevel="1">
      <c r="A131" s="51" t="s">
        <v>277</v>
      </c>
      <c r="B131" s="32" t="s">
        <v>187</v>
      </c>
      <c r="C131" s="33" t="s">
        <v>188</v>
      </c>
      <c r="D131" s="34" t="s">
        <v>188</v>
      </c>
      <c r="E131" s="56" t="s">
        <v>18</v>
      </c>
      <c r="F131" s="36" t="s">
        <v>38</v>
      </c>
      <c r="G131" s="37">
        <v>48.0</v>
      </c>
      <c r="H131" s="38">
        <v>0.0</v>
      </c>
      <c r="I131" s="39">
        <v>0.0</v>
      </c>
      <c r="J131" s="5"/>
    </row>
    <row r="132" outlineLevel="1">
      <c r="A132" s="51" t="s">
        <v>278</v>
      </c>
      <c r="B132" s="32" t="s">
        <v>279</v>
      </c>
      <c r="C132" s="33" t="s">
        <v>280</v>
      </c>
      <c r="D132" s="34" t="s">
        <v>280</v>
      </c>
      <c r="E132" s="56" t="s">
        <v>18</v>
      </c>
      <c r="F132" s="36" t="s">
        <v>38</v>
      </c>
      <c r="G132" s="37">
        <v>48.0</v>
      </c>
      <c r="H132" s="38">
        <v>0.0</v>
      </c>
      <c r="I132" s="39">
        <v>0.0</v>
      </c>
      <c r="J132" s="5"/>
    </row>
    <row r="133">
      <c r="A133" s="57" t="s">
        <v>281</v>
      </c>
      <c r="B133" s="41"/>
      <c r="C133" s="45"/>
      <c r="D133" s="43" t="s">
        <v>282</v>
      </c>
      <c r="E133" s="44"/>
      <c r="F133" s="45"/>
      <c r="G133" s="46"/>
      <c r="H133" s="47"/>
      <c r="I133" s="48">
        <v>0.0</v>
      </c>
      <c r="J133" s="5"/>
    </row>
    <row r="134" outlineLevel="1">
      <c r="A134" s="51" t="s">
        <v>283</v>
      </c>
      <c r="B134" s="32" t="s">
        <v>284</v>
      </c>
      <c r="C134" s="33" t="s">
        <v>285</v>
      </c>
      <c r="D134" s="34" t="s">
        <v>285</v>
      </c>
      <c r="E134" s="56" t="s">
        <v>96</v>
      </c>
      <c r="F134" s="53" t="s">
        <v>38</v>
      </c>
      <c r="G134" s="37">
        <v>1.0</v>
      </c>
      <c r="H134" s="38">
        <v>0.0</v>
      </c>
      <c r="I134" s="39">
        <v>0.0</v>
      </c>
      <c r="J134" s="5"/>
    </row>
    <row r="135" outlineLevel="1">
      <c r="A135" s="51" t="s">
        <v>286</v>
      </c>
      <c r="B135" s="32" t="s">
        <v>287</v>
      </c>
      <c r="C135" s="33" t="s">
        <v>288</v>
      </c>
      <c r="D135" s="34" t="s">
        <v>288</v>
      </c>
      <c r="E135" s="56" t="s">
        <v>18</v>
      </c>
      <c r="F135" s="36" t="s">
        <v>38</v>
      </c>
      <c r="G135" s="37">
        <v>1.0</v>
      </c>
      <c r="H135" s="38">
        <v>0.0</v>
      </c>
      <c r="I135" s="39">
        <v>0.0</v>
      </c>
      <c r="J135" s="5"/>
    </row>
    <row r="136" outlineLevel="1">
      <c r="A136" s="51" t="s">
        <v>289</v>
      </c>
      <c r="B136" s="32" t="s">
        <v>190</v>
      </c>
      <c r="C136" s="33" t="s">
        <v>191</v>
      </c>
      <c r="D136" s="34" t="s">
        <v>191</v>
      </c>
      <c r="E136" s="56" t="s">
        <v>18</v>
      </c>
      <c r="F136" s="36" t="s">
        <v>38</v>
      </c>
      <c r="G136" s="37">
        <v>1.0</v>
      </c>
      <c r="H136" s="38">
        <v>0.0</v>
      </c>
      <c r="I136" s="39">
        <v>0.0</v>
      </c>
      <c r="J136" s="5"/>
    </row>
    <row r="137" outlineLevel="1">
      <c r="A137" s="51" t="s">
        <v>290</v>
      </c>
      <c r="B137" s="32" t="s">
        <v>124</v>
      </c>
      <c r="C137" s="33" t="s">
        <v>125</v>
      </c>
      <c r="D137" s="34" t="s">
        <v>125</v>
      </c>
      <c r="E137" s="56" t="s">
        <v>18</v>
      </c>
      <c r="F137" s="36" t="s">
        <v>38</v>
      </c>
      <c r="G137" s="37">
        <v>4.0</v>
      </c>
      <c r="H137" s="38">
        <v>0.0</v>
      </c>
      <c r="I137" s="39">
        <v>0.0</v>
      </c>
      <c r="J137" s="5"/>
    </row>
    <row r="138" outlineLevel="1">
      <c r="A138" s="51" t="s">
        <v>291</v>
      </c>
      <c r="B138" s="32" t="s">
        <v>292</v>
      </c>
      <c r="C138" s="33" t="s">
        <v>293</v>
      </c>
      <c r="D138" s="34" t="s">
        <v>293</v>
      </c>
      <c r="E138" s="56" t="s">
        <v>18</v>
      </c>
      <c r="F138" s="36" t="s">
        <v>38</v>
      </c>
      <c r="G138" s="37">
        <v>3.0</v>
      </c>
      <c r="H138" s="38">
        <v>0.0</v>
      </c>
      <c r="I138" s="39">
        <v>0.0</v>
      </c>
      <c r="J138" s="5"/>
    </row>
    <row r="139" outlineLevel="1">
      <c r="A139" s="51" t="s">
        <v>294</v>
      </c>
      <c r="B139" s="32" t="s">
        <v>295</v>
      </c>
      <c r="C139" s="33" t="s">
        <v>296</v>
      </c>
      <c r="D139" s="34" t="s">
        <v>296</v>
      </c>
      <c r="E139" s="56" t="s">
        <v>18</v>
      </c>
      <c r="F139" s="36" t="s">
        <v>38</v>
      </c>
      <c r="G139" s="37">
        <v>1.0</v>
      </c>
      <c r="H139" s="38">
        <v>0.0</v>
      </c>
      <c r="I139" s="39">
        <v>0.0</v>
      </c>
      <c r="J139" s="5"/>
    </row>
    <row r="140" outlineLevel="1">
      <c r="A140" s="51" t="s">
        <v>297</v>
      </c>
      <c r="B140" s="32" t="s">
        <v>298</v>
      </c>
      <c r="C140" s="33" t="s">
        <v>299</v>
      </c>
      <c r="D140" s="34" t="s">
        <v>299</v>
      </c>
      <c r="E140" s="56" t="s">
        <v>18</v>
      </c>
      <c r="F140" s="36" t="s">
        <v>38</v>
      </c>
      <c r="G140" s="37">
        <v>1.0</v>
      </c>
      <c r="H140" s="38">
        <v>0.0</v>
      </c>
      <c r="I140" s="39">
        <v>0.0</v>
      </c>
      <c r="J140" s="5"/>
    </row>
    <row r="141" outlineLevel="1">
      <c r="A141" s="51" t="s">
        <v>300</v>
      </c>
      <c r="B141" s="32" t="s">
        <v>301</v>
      </c>
      <c r="C141" s="33" t="s">
        <v>302</v>
      </c>
      <c r="D141" s="34" t="s">
        <v>302</v>
      </c>
      <c r="E141" s="56" t="s">
        <v>18</v>
      </c>
      <c r="F141" s="36" t="s">
        <v>38</v>
      </c>
      <c r="G141" s="37">
        <v>1.0</v>
      </c>
      <c r="H141" s="38">
        <v>0.0</v>
      </c>
      <c r="I141" s="39">
        <v>0.0</v>
      </c>
      <c r="J141" s="5"/>
    </row>
    <row r="142" outlineLevel="1">
      <c r="A142" s="51" t="s">
        <v>303</v>
      </c>
      <c r="B142" s="59" t="s">
        <v>242</v>
      </c>
      <c r="C142" s="60" t="s">
        <v>243</v>
      </c>
      <c r="D142" s="61" t="s">
        <v>243</v>
      </c>
      <c r="E142" s="62" t="s">
        <v>18</v>
      </c>
      <c r="F142" s="63" t="s">
        <v>38</v>
      </c>
      <c r="G142" s="64">
        <v>1.0</v>
      </c>
      <c r="H142" s="38">
        <v>0.0</v>
      </c>
      <c r="I142" s="65">
        <v>0.0</v>
      </c>
      <c r="J142" s="5"/>
    </row>
    <row r="143">
      <c r="A143" s="57" t="s">
        <v>304</v>
      </c>
      <c r="B143" s="66"/>
      <c r="C143" s="27"/>
      <c r="D143" s="25" t="s">
        <v>305</v>
      </c>
      <c r="E143" s="26"/>
      <c r="F143" s="27"/>
      <c r="G143" s="28"/>
      <c r="H143" s="67"/>
      <c r="I143" s="30">
        <v>0.0</v>
      </c>
      <c r="J143" s="68"/>
    </row>
    <row r="144">
      <c r="A144" s="51" t="s">
        <v>306</v>
      </c>
      <c r="B144" s="69" t="s">
        <v>284</v>
      </c>
      <c r="C144" s="52" t="s">
        <v>307</v>
      </c>
      <c r="D144" s="34" t="s">
        <v>285</v>
      </c>
      <c r="E144" s="56" t="s">
        <v>96</v>
      </c>
      <c r="F144" s="53" t="s">
        <v>38</v>
      </c>
      <c r="G144" s="37">
        <v>1.0</v>
      </c>
      <c r="H144" s="38">
        <v>0.0</v>
      </c>
      <c r="I144" s="39">
        <v>0.0</v>
      </c>
      <c r="J144" s="68"/>
    </row>
    <row r="145">
      <c r="A145" s="51" t="s">
        <v>308</v>
      </c>
      <c r="B145" s="69" t="s">
        <v>309</v>
      </c>
      <c r="C145" s="52" t="s">
        <v>310</v>
      </c>
      <c r="D145" s="34" t="s">
        <v>311</v>
      </c>
      <c r="E145" s="56" t="s">
        <v>18</v>
      </c>
      <c r="F145" s="36" t="s">
        <v>38</v>
      </c>
      <c r="G145" s="37">
        <v>1.0</v>
      </c>
      <c r="H145" s="38">
        <v>0.0</v>
      </c>
      <c r="I145" s="39">
        <v>0.0</v>
      </c>
    </row>
    <row r="146">
      <c r="A146" s="51" t="s">
        <v>312</v>
      </c>
      <c r="B146" s="69" t="s">
        <v>124</v>
      </c>
      <c r="C146" s="52" t="s">
        <v>313</v>
      </c>
      <c r="D146" s="34" t="s">
        <v>125</v>
      </c>
      <c r="E146" s="56" t="s">
        <v>18</v>
      </c>
      <c r="F146" s="36" t="s">
        <v>38</v>
      </c>
      <c r="G146" s="37">
        <v>4.0</v>
      </c>
      <c r="H146" s="38">
        <v>0.0</v>
      </c>
      <c r="I146" s="39">
        <v>0.0</v>
      </c>
    </row>
    <row r="147">
      <c r="A147" s="51" t="s">
        <v>314</v>
      </c>
      <c r="B147" s="69" t="s">
        <v>315</v>
      </c>
      <c r="C147" s="52" t="s">
        <v>316</v>
      </c>
      <c r="D147" s="34" t="s">
        <v>317</v>
      </c>
      <c r="E147" s="56" t="s">
        <v>18</v>
      </c>
      <c r="F147" s="36" t="s">
        <v>38</v>
      </c>
      <c r="G147" s="37">
        <v>1.0</v>
      </c>
      <c r="H147" s="38">
        <v>0.0</v>
      </c>
      <c r="I147" s="39">
        <v>0.0</v>
      </c>
    </row>
    <row r="148">
      <c r="A148" s="51" t="s">
        <v>318</v>
      </c>
      <c r="B148" s="69" t="s">
        <v>187</v>
      </c>
      <c r="C148" s="52" t="s">
        <v>319</v>
      </c>
      <c r="D148" s="34" t="s">
        <v>188</v>
      </c>
      <c r="E148" s="56" t="s">
        <v>18</v>
      </c>
      <c r="F148" s="36" t="s">
        <v>38</v>
      </c>
      <c r="G148" s="37">
        <v>16.0</v>
      </c>
      <c r="H148" s="38">
        <v>0.0</v>
      </c>
      <c r="I148" s="39">
        <v>0.0</v>
      </c>
    </row>
    <row r="149">
      <c r="A149" s="51" t="s">
        <v>320</v>
      </c>
      <c r="B149" s="69" t="s">
        <v>279</v>
      </c>
      <c r="C149" s="52" t="s">
        <v>321</v>
      </c>
      <c r="D149" s="34" t="s">
        <v>280</v>
      </c>
      <c r="E149" s="56" t="s">
        <v>18</v>
      </c>
      <c r="F149" s="36" t="s">
        <v>38</v>
      </c>
      <c r="G149" s="37">
        <v>16.0</v>
      </c>
      <c r="H149" s="38">
        <v>0.0</v>
      </c>
      <c r="I149" s="39">
        <v>0.0</v>
      </c>
    </row>
    <row r="150">
      <c r="A150" s="57" t="s">
        <v>322</v>
      </c>
      <c r="B150" s="70"/>
      <c r="C150" s="45"/>
      <c r="D150" s="43" t="s">
        <v>323</v>
      </c>
      <c r="E150" s="44"/>
      <c r="F150" s="45"/>
      <c r="G150" s="46"/>
      <c r="H150" s="47"/>
      <c r="I150" s="48">
        <v>0.0</v>
      </c>
      <c r="J150" s="71"/>
    </row>
    <row r="151">
      <c r="A151" s="51" t="s">
        <v>324</v>
      </c>
      <c r="B151" s="69" t="s">
        <v>284</v>
      </c>
      <c r="C151" s="33" t="s">
        <v>285</v>
      </c>
      <c r="D151" s="34" t="s">
        <v>285</v>
      </c>
      <c r="E151" s="56" t="s">
        <v>96</v>
      </c>
      <c r="F151" s="53" t="s">
        <v>38</v>
      </c>
      <c r="G151" s="37">
        <v>1.0</v>
      </c>
      <c r="H151" s="38">
        <v>0.0</v>
      </c>
      <c r="I151" s="39">
        <v>0.0</v>
      </c>
      <c r="J151" s="71"/>
    </row>
    <row r="152">
      <c r="A152" s="51" t="s">
        <v>325</v>
      </c>
      <c r="B152" s="69" t="s">
        <v>309</v>
      </c>
      <c r="C152" s="33" t="s">
        <v>311</v>
      </c>
      <c r="D152" s="34" t="s">
        <v>311</v>
      </c>
      <c r="E152" s="56" t="s">
        <v>18</v>
      </c>
      <c r="F152" s="36" t="s">
        <v>38</v>
      </c>
      <c r="G152" s="37">
        <v>1.0</v>
      </c>
      <c r="H152" s="38">
        <v>0.0</v>
      </c>
      <c r="I152" s="39">
        <v>0.0</v>
      </c>
      <c r="J152" s="71"/>
    </row>
    <row r="153">
      <c r="A153" s="51" t="s">
        <v>326</v>
      </c>
      <c r="B153" s="69" t="s">
        <v>124</v>
      </c>
      <c r="C153" s="33" t="s">
        <v>125</v>
      </c>
      <c r="D153" s="34" t="s">
        <v>125</v>
      </c>
      <c r="E153" s="56" t="s">
        <v>18</v>
      </c>
      <c r="F153" s="36" t="s">
        <v>38</v>
      </c>
      <c r="G153" s="37">
        <v>4.0</v>
      </c>
      <c r="H153" s="38">
        <v>0.0</v>
      </c>
      <c r="I153" s="39">
        <v>0.0</v>
      </c>
      <c r="J153" s="71"/>
    </row>
    <row r="154">
      <c r="A154" s="51" t="s">
        <v>327</v>
      </c>
      <c r="B154" s="69" t="s">
        <v>315</v>
      </c>
      <c r="C154" s="33" t="s">
        <v>317</v>
      </c>
      <c r="D154" s="34" t="s">
        <v>317</v>
      </c>
      <c r="E154" s="56" t="s">
        <v>18</v>
      </c>
      <c r="F154" s="36" t="s">
        <v>38</v>
      </c>
      <c r="G154" s="37">
        <v>1.0</v>
      </c>
      <c r="H154" s="38">
        <v>0.0</v>
      </c>
      <c r="I154" s="39">
        <v>0.0</v>
      </c>
      <c r="J154" s="71"/>
    </row>
    <row r="155">
      <c r="A155" s="51" t="s">
        <v>328</v>
      </c>
      <c r="B155" s="72" t="s">
        <v>187</v>
      </c>
      <c r="C155" s="60" t="s">
        <v>188</v>
      </c>
      <c r="D155" s="61" t="s">
        <v>188</v>
      </c>
      <c r="E155" s="62" t="s">
        <v>18</v>
      </c>
      <c r="F155" s="63" t="s">
        <v>38</v>
      </c>
      <c r="G155" s="64">
        <v>16.0</v>
      </c>
      <c r="H155" s="38">
        <v>0.0</v>
      </c>
      <c r="I155" s="65">
        <v>0.0</v>
      </c>
      <c r="J155" s="71"/>
    </row>
    <row r="156">
      <c r="A156" s="57" t="s">
        <v>329</v>
      </c>
      <c r="B156" s="41"/>
      <c r="C156" s="45"/>
      <c r="D156" s="43" t="s">
        <v>330</v>
      </c>
      <c r="E156" s="44"/>
      <c r="F156" s="45"/>
      <c r="G156" s="46"/>
      <c r="H156" s="47"/>
      <c r="I156" s="48">
        <v>0.0</v>
      </c>
      <c r="J156" s="71"/>
    </row>
    <row r="157">
      <c r="A157" s="51" t="s">
        <v>331</v>
      </c>
      <c r="B157" s="32" t="s">
        <v>284</v>
      </c>
      <c r="C157" s="33" t="s">
        <v>285</v>
      </c>
      <c r="D157" s="34" t="s">
        <v>285</v>
      </c>
      <c r="E157" s="56" t="s">
        <v>96</v>
      </c>
      <c r="F157" s="53" t="s">
        <v>38</v>
      </c>
      <c r="G157" s="37">
        <v>1.0</v>
      </c>
      <c r="H157" s="38">
        <v>0.0</v>
      </c>
      <c r="I157" s="39">
        <v>0.0</v>
      </c>
      <c r="J157" s="71"/>
    </row>
    <row r="158">
      <c r="A158" s="51" t="s">
        <v>332</v>
      </c>
      <c r="B158" s="32" t="s">
        <v>309</v>
      </c>
      <c r="C158" s="33" t="s">
        <v>311</v>
      </c>
      <c r="D158" s="34" t="s">
        <v>311</v>
      </c>
      <c r="E158" s="56" t="s">
        <v>18</v>
      </c>
      <c r="F158" s="36" t="s">
        <v>38</v>
      </c>
      <c r="G158" s="37">
        <v>1.0</v>
      </c>
      <c r="H158" s="38">
        <v>0.0</v>
      </c>
      <c r="I158" s="39">
        <v>0.0</v>
      </c>
      <c r="J158" s="71"/>
    </row>
    <row r="159">
      <c r="A159" s="51" t="s">
        <v>333</v>
      </c>
      <c r="B159" s="32" t="s">
        <v>124</v>
      </c>
      <c r="C159" s="33" t="s">
        <v>125</v>
      </c>
      <c r="D159" s="34" t="s">
        <v>125</v>
      </c>
      <c r="E159" s="56" t="s">
        <v>18</v>
      </c>
      <c r="F159" s="36" t="s">
        <v>38</v>
      </c>
      <c r="G159" s="37">
        <v>4.0</v>
      </c>
      <c r="H159" s="38">
        <v>0.0</v>
      </c>
      <c r="I159" s="39">
        <v>0.0</v>
      </c>
      <c r="J159" s="71"/>
    </row>
    <row r="160">
      <c r="A160" s="51" t="s">
        <v>334</v>
      </c>
      <c r="B160" s="32" t="s">
        <v>315</v>
      </c>
      <c r="C160" s="33" t="s">
        <v>317</v>
      </c>
      <c r="D160" s="34" t="s">
        <v>317</v>
      </c>
      <c r="E160" s="56" t="s">
        <v>18</v>
      </c>
      <c r="F160" s="36" t="s">
        <v>38</v>
      </c>
      <c r="G160" s="37">
        <v>1.0</v>
      </c>
      <c r="H160" s="38">
        <v>0.0</v>
      </c>
      <c r="I160" s="39">
        <v>0.0</v>
      </c>
      <c r="J160" s="71"/>
    </row>
    <row r="161">
      <c r="A161" s="51" t="s">
        <v>335</v>
      </c>
      <c r="B161" s="32" t="s">
        <v>187</v>
      </c>
      <c r="C161" s="33" t="s">
        <v>188</v>
      </c>
      <c r="D161" s="34" t="s">
        <v>188</v>
      </c>
      <c r="E161" s="56" t="s">
        <v>18</v>
      </c>
      <c r="F161" s="36" t="s">
        <v>38</v>
      </c>
      <c r="G161" s="37">
        <v>16.0</v>
      </c>
      <c r="H161" s="38">
        <v>0.0</v>
      </c>
      <c r="I161" s="39">
        <v>0.0</v>
      </c>
      <c r="J161" s="71"/>
    </row>
    <row r="162">
      <c r="A162" s="51" t="s">
        <v>336</v>
      </c>
      <c r="B162" s="32" t="s">
        <v>279</v>
      </c>
      <c r="C162" s="33" t="s">
        <v>280</v>
      </c>
      <c r="D162" s="34" t="s">
        <v>280</v>
      </c>
      <c r="E162" s="56" t="s">
        <v>18</v>
      </c>
      <c r="F162" s="36" t="s">
        <v>38</v>
      </c>
      <c r="G162" s="37">
        <v>16.0</v>
      </c>
      <c r="H162" s="38">
        <v>0.0</v>
      </c>
      <c r="I162" s="39">
        <v>0.0</v>
      </c>
      <c r="J162" s="71"/>
    </row>
    <row r="163">
      <c r="A163" s="57" t="s">
        <v>337</v>
      </c>
      <c r="B163" s="41"/>
      <c r="C163" s="45"/>
      <c r="D163" s="43" t="s">
        <v>338</v>
      </c>
      <c r="E163" s="44"/>
      <c r="F163" s="45"/>
      <c r="G163" s="46"/>
      <c r="H163" s="47"/>
      <c r="I163" s="48">
        <v>0.0</v>
      </c>
      <c r="J163" s="71"/>
    </row>
    <row r="164">
      <c r="A164" s="51" t="s">
        <v>339</v>
      </c>
      <c r="B164" s="32" t="s">
        <v>248</v>
      </c>
      <c r="C164" s="33" t="s">
        <v>249</v>
      </c>
      <c r="D164" s="34" t="s">
        <v>249</v>
      </c>
      <c r="E164" s="56" t="s">
        <v>18</v>
      </c>
      <c r="F164" s="36" t="s">
        <v>38</v>
      </c>
      <c r="G164" s="37">
        <v>1.0</v>
      </c>
      <c r="H164" s="38">
        <v>0.0</v>
      </c>
      <c r="I164" s="39">
        <v>0.0</v>
      </c>
      <c r="J164" s="71"/>
    </row>
    <row r="165">
      <c r="A165" s="51" t="s">
        <v>340</v>
      </c>
      <c r="B165" s="32" t="s">
        <v>169</v>
      </c>
      <c r="C165" s="33" t="s">
        <v>170</v>
      </c>
      <c r="D165" s="34" t="s">
        <v>170</v>
      </c>
      <c r="E165" s="56" t="s">
        <v>18</v>
      </c>
      <c r="F165" s="36" t="s">
        <v>38</v>
      </c>
      <c r="G165" s="37">
        <v>1.0</v>
      </c>
      <c r="H165" s="38">
        <v>0.0</v>
      </c>
      <c r="I165" s="39">
        <v>0.0</v>
      </c>
      <c r="J165" s="71"/>
    </row>
    <row r="166">
      <c r="A166" s="51" t="s">
        <v>341</v>
      </c>
      <c r="B166" s="32" t="s">
        <v>207</v>
      </c>
      <c r="C166" s="33" t="s">
        <v>208</v>
      </c>
      <c r="D166" s="34" t="s">
        <v>208</v>
      </c>
      <c r="E166" s="58" t="s">
        <v>122</v>
      </c>
      <c r="F166" s="36" t="s">
        <v>38</v>
      </c>
      <c r="G166" s="37">
        <v>2.0</v>
      </c>
      <c r="H166" s="38">
        <v>0.0</v>
      </c>
      <c r="I166" s="39">
        <v>0.0</v>
      </c>
      <c r="J166" s="71"/>
    </row>
    <row r="167">
      <c r="A167" s="51" t="s">
        <v>342</v>
      </c>
      <c r="B167" s="32" t="s">
        <v>120</v>
      </c>
      <c r="C167" s="33" t="s">
        <v>121</v>
      </c>
      <c r="D167" s="34" t="s">
        <v>121</v>
      </c>
      <c r="E167" s="58" t="s">
        <v>122</v>
      </c>
      <c r="F167" s="36" t="s">
        <v>38</v>
      </c>
      <c r="G167" s="37">
        <v>3.0</v>
      </c>
      <c r="H167" s="38">
        <v>0.0</v>
      </c>
      <c r="I167" s="39">
        <v>0.0</v>
      </c>
      <c r="J167" s="71"/>
    </row>
    <row r="168">
      <c r="A168" s="51" t="s">
        <v>343</v>
      </c>
      <c r="B168" s="32" t="s">
        <v>124</v>
      </c>
      <c r="C168" s="33" t="s">
        <v>125</v>
      </c>
      <c r="D168" s="34" t="s">
        <v>125</v>
      </c>
      <c r="E168" s="56" t="s">
        <v>18</v>
      </c>
      <c r="F168" s="36" t="s">
        <v>38</v>
      </c>
      <c r="G168" s="37">
        <v>4.0</v>
      </c>
      <c r="H168" s="38">
        <v>0.0</v>
      </c>
      <c r="I168" s="39">
        <v>0.0</v>
      </c>
      <c r="J168" s="71"/>
    </row>
    <row r="169">
      <c r="A169" s="51" t="s">
        <v>344</v>
      </c>
      <c r="B169" s="32" t="s">
        <v>255</v>
      </c>
      <c r="C169" s="33" t="s">
        <v>256</v>
      </c>
      <c r="D169" s="34" t="s">
        <v>256</v>
      </c>
      <c r="E169" s="56" t="s">
        <v>18</v>
      </c>
      <c r="F169" s="36" t="s">
        <v>38</v>
      </c>
      <c r="G169" s="37">
        <v>1.0</v>
      </c>
      <c r="H169" s="38">
        <v>0.0</v>
      </c>
      <c r="I169" s="39">
        <v>0.0</v>
      </c>
      <c r="J169" s="71"/>
    </row>
    <row r="170">
      <c r="A170" s="51" t="s">
        <v>345</v>
      </c>
      <c r="B170" s="32" t="s">
        <v>187</v>
      </c>
      <c r="C170" s="33" t="s">
        <v>188</v>
      </c>
      <c r="D170" s="34" t="s">
        <v>188</v>
      </c>
      <c r="E170" s="56" t="s">
        <v>18</v>
      </c>
      <c r="F170" s="36" t="s">
        <v>38</v>
      </c>
      <c r="G170" s="37">
        <v>70.0</v>
      </c>
      <c r="H170" s="38">
        <v>0.0</v>
      </c>
      <c r="I170" s="39">
        <v>0.0</v>
      </c>
      <c r="J170" s="71"/>
    </row>
    <row r="171">
      <c r="A171" s="51" t="s">
        <v>346</v>
      </c>
      <c r="B171" s="32" t="s">
        <v>173</v>
      </c>
      <c r="C171" s="33" t="s">
        <v>174</v>
      </c>
      <c r="D171" s="34" t="s">
        <v>174</v>
      </c>
      <c r="E171" s="56" t="s">
        <v>18</v>
      </c>
      <c r="F171" s="36" t="s">
        <v>38</v>
      </c>
      <c r="G171" s="37">
        <v>14.0</v>
      </c>
      <c r="H171" s="38">
        <v>0.0</v>
      </c>
      <c r="I171" s="39">
        <v>0.0</v>
      </c>
      <c r="J171" s="71"/>
    </row>
    <row r="172">
      <c r="A172" s="51" t="s">
        <v>347</v>
      </c>
      <c r="B172" s="32" t="s">
        <v>193</v>
      </c>
      <c r="C172" s="33" t="s">
        <v>194</v>
      </c>
      <c r="D172" s="34" t="s">
        <v>194</v>
      </c>
      <c r="E172" s="56" t="s">
        <v>18</v>
      </c>
      <c r="F172" s="36" t="s">
        <v>38</v>
      </c>
      <c r="G172" s="37">
        <v>1.0</v>
      </c>
      <c r="H172" s="38">
        <v>0.0</v>
      </c>
      <c r="I172" s="39">
        <v>0.0</v>
      </c>
      <c r="J172" s="71"/>
    </row>
    <row r="173">
      <c r="A173" s="51" t="s">
        <v>348</v>
      </c>
      <c r="B173" s="32" t="s">
        <v>184</v>
      </c>
      <c r="C173" s="33" t="s">
        <v>185</v>
      </c>
      <c r="D173" s="34" t="s">
        <v>185</v>
      </c>
      <c r="E173" s="56" t="s">
        <v>18</v>
      </c>
      <c r="F173" s="36" t="s">
        <v>38</v>
      </c>
      <c r="G173" s="37">
        <v>2.0</v>
      </c>
      <c r="H173" s="38">
        <v>0.0</v>
      </c>
      <c r="I173" s="39">
        <v>0.0</v>
      </c>
      <c r="J173" s="71"/>
    </row>
    <row r="174">
      <c r="A174" s="51" t="s">
        <v>349</v>
      </c>
      <c r="B174" s="32" t="s">
        <v>264</v>
      </c>
      <c r="C174" s="33" t="s">
        <v>266</v>
      </c>
      <c r="D174" s="34" t="s">
        <v>266</v>
      </c>
      <c r="E174" s="56" t="s">
        <v>18</v>
      </c>
      <c r="F174" s="36" t="s">
        <v>38</v>
      </c>
      <c r="G174" s="37">
        <v>6.0</v>
      </c>
      <c r="H174" s="38">
        <v>0.0</v>
      </c>
      <c r="I174" s="39">
        <v>0.0</v>
      </c>
      <c r="J174" s="71"/>
    </row>
    <row r="175">
      <c r="A175" s="51" t="s">
        <v>350</v>
      </c>
      <c r="B175" s="32" t="s">
        <v>268</v>
      </c>
      <c r="C175" s="33" t="s">
        <v>269</v>
      </c>
      <c r="D175" s="34" t="s">
        <v>269</v>
      </c>
      <c r="E175" s="58" t="s">
        <v>122</v>
      </c>
      <c r="F175" s="36" t="s">
        <v>38</v>
      </c>
      <c r="G175" s="37">
        <v>6.0</v>
      </c>
      <c r="H175" s="38">
        <v>0.0</v>
      </c>
      <c r="I175" s="39">
        <v>0.0</v>
      </c>
      <c r="J175" s="71"/>
    </row>
    <row r="176">
      <c r="A176" s="57" t="s">
        <v>351</v>
      </c>
      <c r="B176" s="41"/>
      <c r="C176" s="45"/>
      <c r="D176" s="43" t="s">
        <v>352</v>
      </c>
      <c r="E176" s="44"/>
      <c r="F176" s="45"/>
      <c r="G176" s="46"/>
      <c r="H176" s="47"/>
      <c r="I176" s="48">
        <v>0.0</v>
      </c>
      <c r="J176" s="71"/>
    </row>
    <row r="177">
      <c r="A177" s="51" t="s">
        <v>353</v>
      </c>
      <c r="B177" s="32" t="s">
        <v>248</v>
      </c>
      <c r="C177" s="33" t="s">
        <v>249</v>
      </c>
      <c r="D177" s="34" t="s">
        <v>249</v>
      </c>
      <c r="E177" s="56" t="s">
        <v>18</v>
      </c>
      <c r="F177" s="36" t="s">
        <v>38</v>
      </c>
      <c r="G177" s="37">
        <v>1.0</v>
      </c>
      <c r="H177" s="38">
        <v>0.0</v>
      </c>
      <c r="I177" s="39">
        <v>0.0</v>
      </c>
      <c r="J177" s="71"/>
    </row>
    <row r="178">
      <c r="A178" s="51" t="s">
        <v>354</v>
      </c>
      <c r="B178" s="32" t="s">
        <v>169</v>
      </c>
      <c r="C178" s="33" t="s">
        <v>170</v>
      </c>
      <c r="D178" s="34" t="s">
        <v>170</v>
      </c>
      <c r="E178" s="56" t="s">
        <v>18</v>
      </c>
      <c r="F178" s="36" t="s">
        <v>38</v>
      </c>
      <c r="G178" s="37">
        <v>1.0</v>
      </c>
      <c r="H178" s="38">
        <v>0.0</v>
      </c>
      <c r="I178" s="39">
        <v>0.0</v>
      </c>
      <c r="J178" s="71"/>
    </row>
    <row r="179">
      <c r="A179" s="51" t="s">
        <v>355</v>
      </c>
      <c r="B179" s="32" t="s">
        <v>207</v>
      </c>
      <c r="C179" s="33" t="s">
        <v>208</v>
      </c>
      <c r="D179" s="34" t="s">
        <v>208</v>
      </c>
      <c r="E179" s="58" t="s">
        <v>122</v>
      </c>
      <c r="F179" s="36" t="s">
        <v>38</v>
      </c>
      <c r="G179" s="37">
        <v>2.0</v>
      </c>
      <c r="H179" s="38">
        <v>0.0</v>
      </c>
      <c r="I179" s="39">
        <v>0.0</v>
      </c>
      <c r="J179" s="71"/>
    </row>
    <row r="180">
      <c r="A180" s="51" t="s">
        <v>356</v>
      </c>
      <c r="B180" s="32" t="s">
        <v>120</v>
      </c>
      <c r="C180" s="33" t="s">
        <v>121</v>
      </c>
      <c r="D180" s="34" t="s">
        <v>121</v>
      </c>
      <c r="E180" s="58" t="s">
        <v>122</v>
      </c>
      <c r="F180" s="36" t="s">
        <v>38</v>
      </c>
      <c r="G180" s="37">
        <v>3.0</v>
      </c>
      <c r="H180" s="38">
        <v>0.0</v>
      </c>
      <c r="I180" s="39">
        <v>0.0</v>
      </c>
      <c r="J180" s="71"/>
    </row>
    <row r="181">
      <c r="A181" s="51" t="s">
        <v>357</v>
      </c>
      <c r="B181" s="32" t="s">
        <v>124</v>
      </c>
      <c r="C181" s="33" t="s">
        <v>125</v>
      </c>
      <c r="D181" s="34" t="s">
        <v>125</v>
      </c>
      <c r="E181" s="56" t="s">
        <v>18</v>
      </c>
      <c r="F181" s="36" t="s">
        <v>38</v>
      </c>
      <c r="G181" s="37">
        <v>4.0</v>
      </c>
      <c r="H181" s="38">
        <v>0.0</v>
      </c>
      <c r="I181" s="39">
        <v>0.0</v>
      </c>
      <c r="J181" s="71"/>
    </row>
    <row r="182">
      <c r="A182" s="51" t="s">
        <v>358</v>
      </c>
      <c r="B182" s="32" t="s">
        <v>255</v>
      </c>
      <c r="C182" s="33" t="s">
        <v>256</v>
      </c>
      <c r="D182" s="34" t="s">
        <v>256</v>
      </c>
      <c r="E182" s="56" t="s">
        <v>18</v>
      </c>
      <c r="F182" s="36" t="s">
        <v>38</v>
      </c>
      <c r="G182" s="37">
        <v>1.0</v>
      </c>
      <c r="H182" s="38">
        <v>0.0</v>
      </c>
      <c r="I182" s="39">
        <v>0.0</v>
      </c>
      <c r="J182" s="71"/>
    </row>
    <row r="183">
      <c r="A183" s="51" t="s">
        <v>359</v>
      </c>
      <c r="B183" s="32" t="s">
        <v>187</v>
      </c>
      <c r="C183" s="33" t="s">
        <v>188</v>
      </c>
      <c r="D183" s="34" t="s">
        <v>188</v>
      </c>
      <c r="E183" s="56" t="s">
        <v>18</v>
      </c>
      <c r="F183" s="36" t="s">
        <v>38</v>
      </c>
      <c r="G183" s="37">
        <v>70.0</v>
      </c>
      <c r="H183" s="38">
        <v>0.0</v>
      </c>
      <c r="I183" s="39">
        <v>0.0</v>
      </c>
      <c r="J183" s="71"/>
    </row>
    <row r="184">
      <c r="A184" s="51" t="s">
        <v>360</v>
      </c>
      <c r="B184" s="32" t="s">
        <v>173</v>
      </c>
      <c r="C184" s="33" t="s">
        <v>174</v>
      </c>
      <c r="D184" s="34" t="s">
        <v>174</v>
      </c>
      <c r="E184" s="56" t="s">
        <v>18</v>
      </c>
      <c r="F184" s="36" t="s">
        <v>38</v>
      </c>
      <c r="G184" s="37">
        <v>14.0</v>
      </c>
      <c r="H184" s="38">
        <v>0.0</v>
      </c>
      <c r="I184" s="39">
        <v>0.0</v>
      </c>
      <c r="J184" s="71"/>
    </row>
    <row r="185">
      <c r="A185" s="51" t="s">
        <v>361</v>
      </c>
      <c r="B185" s="32" t="s">
        <v>193</v>
      </c>
      <c r="C185" s="52" t="s">
        <v>260</v>
      </c>
      <c r="D185" s="34" t="s">
        <v>194</v>
      </c>
      <c r="E185" s="56" t="s">
        <v>18</v>
      </c>
      <c r="F185" s="36" t="s">
        <v>38</v>
      </c>
      <c r="G185" s="37">
        <v>1.0</v>
      </c>
      <c r="H185" s="38">
        <v>0.0</v>
      </c>
      <c r="I185" s="39">
        <v>0.0</v>
      </c>
      <c r="J185" s="71"/>
    </row>
    <row r="186">
      <c r="A186" s="51" t="s">
        <v>362</v>
      </c>
      <c r="B186" s="32" t="s">
        <v>184</v>
      </c>
      <c r="C186" s="52" t="s">
        <v>262</v>
      </c>
      <c r="D186" s="34" t="s">
        <v>185</v>
      </c>
      <c r="E186" s="56" t="s">
        <v>18</v>
      </c>
      <c r="F186" s="36" t="s">
        <v>38</v>
      </c>
      <c r="G186" s="37">
        <v>2.0</v>
      </c>
      <c r="H186" s="38">
        <v>0.0</v>
      </c>
      <c r="I186" s="39">
        <v>0.0</v>
      </c>
      <c r="J186" s="71"/>
    </row>
    <row r="187">
      <c r="A187" s="51" t="s">
        <v>363</v>
      </c>
      <c r="B187" s="32" t="s">
        <v>264</v>
      </c>
      <c r="C187" s="52" t="s">
        <v>265</v>
      </c>
      <c r="D187" s="34" t="s">
        <v>266</v>
      </c>
      <c r="E187" s="56" t="s">
        <v>18</v>
      </c>
      <c r="F187" s="36" t="s">
        <v>38</v>
      </c>
      <c r="G187" s="37">
        <v>6.0</v>
      </c>
      <c r="H187" s="38">
        <v>0.0</v>
      </c>
      <c r="I187" s="39">
        <v>0.0</v>
      </c>
      <c r="J187" s="71"/>
    </row>
    <row r="188">
      <c r="A188" s="51" t="s">
        <v>364</v>
      </c>
      <c r="B188" s="32" t="s">
        <v>268</v>
      </c>
      <c r="C188" s="33" t="s">
        <v>269</v>
      </c>
      <c r="D188" s="34" t="s">
        <v>269</v>
      </c>
      <c r="E188" s="58" t="s">
        <v>122</v>
      </c>
      <c r="F188" s="36" t="s">
        <v>38</v>
      </c>
      <c r="G188" s="37">
        <v>6.0</v>
      </c>
      <c r="H188" s="38">
        <v>0.0</v>
      </c>
      <c r="I188" s="39">
        <v>0.0</v>
      </c>
      <c r="J188" s="71"/>
    </row>
    <row r="189">
      <c r="A189" s="57" t="s">
        <v>365</v>
      </c>
      <c r="B189" s="41"/>
      <c r="C189" s="45"/>
      <c r="D189" s="43" t="s">
        <v>366</v>
      </c>
      <c r="E189" s="44"/>
      <c r="F189" s="45"/>
      <c r="G189" s="46"/>
      <c r="H189" s="47"/>
      <c r="I189" s="48">
        <v>0.0</v>
      </c>
      <c r="J189" s="71"/>
    </row>
    <row r="190">
      <c r="A190" s="51" t="s">
        <v>367</v>
      </c>
      <c r="B190" s="32" t="s">
        <v>248</v>
      </c>
      <c r="C190" s="33" t="s">
        <v>249</v>
      </c>
      <c r="D190" s="34" t="s">
        <v>249</v>
      </c>
      <c r="E190" s="56" t="s">
        <v>18</v>
      </c>
      <c r="F190" s="36" t="s">
        <v>38</v>
      </c>
      <c r="G190" s="37">
        <v>1.0</v>
      </c>
      <c r="H190" s="38">
        <v>0.0</v>
      </c>
      <c r="I190" s="39">
        <v>0.0</v>
      </c>
      <c r="J190" s="71"/>
    </row>
    <row r="191">
      <c r="A191" s="51" t="s">
        <v>368</v>
      </c>
      <c r="B191" s="32" t="s">
        <v>169</v>
      </c>
      <c r="C191" s="33" t="s">
        <v>170</v>
      </c>
      <c r="D191" s="34" t="s">
        <v>170</v>
      </c>
      <c r="E191" s="56" t="s">
        <v>18</v>
      </c>
      <c r="F191" s="36" t="s">
        <v>38</v>
      </c>
      <c r="G191" s="37">
        <v>1.0</v>
      </c>
      <c r="H191" s="38">
        <v>0.0</v>
      </c>
      <c r="I191" s="39">
        <v>0.0</v>
      </c>
      <c r="J191" s="71"/>
    </row>
    <row r="192">
      <c r="A192" s="51" t="s">
        <v>369</v>
      </c>
      <c r="B192" s="32" t="s">
        <v>207</v>
      </c>
      <c r="C192" s="33" t="s">
        <v>208</v>
      </c>
      <c r="D192" s="34" t="s">
        <v>208</v>
      </c>
      <c r="E192" s="58" t="s">
        <v>122</v>
      </c>
      <c r="F192" s="36" t="s">
        <v>38</v>
      </c>
      <c r="G192" s="37">
        <v>2.0</v>
      </c>
      <c r="H192" s="38">
        <v>0.0</v>
      </c>
      <c r="I192" s="39">
        <v>0.0</v>
      </c>
      <c r="J192" s="71"/>
    </row>
    <row r="193">
      <c r="A193" s="51" t="s">
        <v>370</v>
      </c>
      <c r="B193" s="32" t="s">
        <v>120</v>
      </c>
      <c r="C193" s="33" t="s">
        <v>121</v>
      </c>
      <c r="D193" s="34" t="s">
        <v>121</v>
      </c>
      <c r="E193" s="58" t="s">
        <v>122</v>
      </c>
      <c r="F193" s="36" t="s">
        <v>38</v>
      </c>
      <c r="G193" s="37">
        <v>3.0</v>
      </c>
      <c r="H193" s="38">
        <v>0.0</v>
      </c>
      <c r="I193" s="39">
        <v>0.0</v>
      </c>
      <c r="J193" s="71"/>
    </row>
    <row r="194">
      <c r="A194" s="51" t="s">
        <v>371</v>
      </c>
      <c r="B194" s="32" t="s">
        <v>124</v>
      </c>
      <c r="C194" s="33" t="s">
        <v>125</v>
      </c>
      <c r="D194" s="34" t="s">
        <v>125</v>
      </c>
      <c r="E194" s="56" t="s">
        <v>18</v>
      </c>
      <c r="F194" s="36" t="s">
        <v>38</v>
      </c>
      <c r="G194" s="37">
        <v>4.0</v>
      </c>
      <c r="H194" s="38">
        <v>0.0</v>
      </c>
      <c r="I194" s="39">
        <v>0.0</v>
      </c>
      <c r="J194" s="71"/>
    </row>
    <row r="195">
      <c r="A195" s="51" t="s">
        <v>372</v>
      </c>
      <c r="B195" s="32" t="s">
        <v>255</v>
      </c>
      <c r="C195" s="33" t="s">
        <v>256</v>
      </c>
      <c r="D195" s="34" t="s">
        <v>256</v>
      </c>
      <c r="E195" s="56" t="s">
        <v>18</v>
      </c>
      <c r="F195" s="36" t="s">
        <v>38</v>
      </c>
      <c r="G195" s="37">
        <v>1.0</v>
      </c>
      <c r="H195" s="38">
        <v>0.0</v>
      </c>
      <c r="I195" s="39">
        <v>0.0</v>
      </c>
      <c r="J195" s="71"/>
    </row>
    <row r="196">
      <c r="A196" s="51" t="s">
        <v>373</v>
      </c>
      <c r="B196" s="32" t="s">
        <v>187</v>
      </c>
      <c r="C196" s="33" t="s">
        <v>188</v>
      </c>
      <c r="D196" s="34" t="s">
        <v>188</v>
      </c>
      <c r="E196" s="56" t="s">
        <v>18</v>
      </c>
      <c r="F196" s="36" t="s">
        <v>38</v>
      </c>
      <c r="G196" s="37">
        <v>70.0</v>
      </c>
      <c r="H196" s="38">
        <v>0.0</v>
      </c>
      <c r="I196" s="39">
        <v>0.0</v>
      </c>
      <c r="J196" s="71"/>
    </row>
    <row r="197">
      <c r="A197" s="51" t="s">
        <v>374</v>
      </c>
      <c r="B197" s="32" t="s">
        <v>173</v>
      </c>
      <c r="C197" s="33" t="s">
        <v>174</v>
      </c>
      <c r="D197" s="34" t="s">
        <v>174</v>
      </c>
      <c r="E197" s="56" t="s">
        <v>18</v>
      </c>
      <c r="F197" s="36" t="s">
        <v>38</v>
      </c>
      <c r="G197" s="37">
        <v>14.0</v>
      </c>
      <c r="H197" s="38">
        <v>0.0</v>
      </c>
      <c r="I197" s="39">
        <v>0.0</v>
      </c>
      <c r="J197" s="71"/>
    </row>
    <row r="198">
      <c r="A198" s="51" t="s">
        <v>375</v>
      </c>
      <c r="B198" s="32" t="s">
        <v>193</v>
      </c>
      <c r="C198" s="33" t="s">
        <v>194</v>
      </c>
      <c r="D198" s="34" t="s">
        <v>194</v>
      </c>
      <c r="E198" s="56" t="s">
        <v>18</v>
      </c>
      <c r="F198" s="36" t="s">
        <v>38</v>
      </c>
      <c r="G198" s="37">
        <v>1.0</v>
      </c>
      <c r="H198" s="38">
        <v>0.0</v>
      </c>
      <c r="I198" s="39">
        <v>0.0</v>
      </c>
      <c r="J198" s="71"/>
    </row>
    <row r="199">
      <c r="A199" s="51" t="s">
        <v>376</v>
      </c>
      <c r="B199" s="32" t="s">
        <v>184</v>
      </c>
      <c r="C199" s="33" t="s">
        <v>185</v>
      </c>
      <c r="D199" s="34" t="s">
        <v>185</v>
      </c>
      <c r="E199" s="56" t="s">
        <v>18</v>
      </c>
      <c r="F199" s="36" t="s">
        <v>38</v>
      </c>
      <c r="G199" s="37">
        <v>2.0</v>
      </c>
      <c r="H199" s="38">
        <v>0.0</v>
      </c>
      <c r="I199" s="39">
        <v>0.0</v>
      </c>
      <c r="J199" s="71"/>
    </row>
    <row r="200">
      <c r="A200" s="51" t="s">
        <v>377</v>
      </c>
      <c r="B200" s="32" t="s">
        <v>264</v>
      </c>
      <c r="C200" s="33" t="s">
        <v>266</v>
      </c>
      <c r="D200" s="34" t="s">
        <v>266</v>
      </c>
      <c r="E200" s="56" t="s">
        <v>18</v>
      </c>
      <c r="F200" s="36" t="s">
        <v>38</v>
      </c>
      <c r="G200" s="37">
        <v>6.0</v>
      </c>
      <c r="H200" s="38">
        <v>0.0</v>
      </c>
      <c r="I200" s="39">
        <v>0.0</v>
      </c>
      <c r="J200" s="71"/>
    </row>
    <row r="201">
      <c r="A201" s="51" t="s">
        <v>378</v>
      </c>
      <c r="B201" s="32" t="s">
        <v>268</v>
      </c>
      <c r="C201" s="33" t="s">
        <v>269</v>
      </c>
      <c r="D201" s="34" t="s">
        <v>269</v>
      </c>
      <c r="E201" s="58" t="s">
        <v>122</v>
      </c>
      <c r="F201" s="36" t="s">
        <v>38</v>
      </c>
      <c r="G201" s="37">
        <v>6.0</v>
      </c>
      <c r="H201" s="38">
        <v>0.0</v>
      </c>
      <c r="I201" s="39">
        <v>0.0</v>
      </c>
      <c r="J201" s="71"/>
    </row>
    <row r="202">
      <c r="A202" s="57" t="s">
        <v>379</v>
      </c>
      <c r="B202" s="41"/>
      <c r="C202" s="45"/>
      <c r="D202" s="43" t="s">
        <v>380</v>
      </c>
      <c r="E202" s="44"/>
      <c r="F202" s="45"/>
      <c r="G202" s="46"/>
      <c r="H202" s="47"/>
      <c r="I202" s="48">
        <v>0.0</v>
      </c>
      <c r="J202" s="71"/>
    </row>
    <row r="203">
      <c r="A203" s="51" t="s">
        <v>381</v>
      </c>
      <c r="B203" s="32" t="s">
        <v>248</v>
      </c>
      <c r="C203" s="33" t="s">
        <v>249</v>
      </c>
      <c r="D203" s="34" t="s">
        <v>249</v>
      </c>
      <c r="E203" s="56" t="s">
        <v>18</v>
      </c>
      <c r="F203" s="36" t="s">
        <v>38</v>
      </c>
      <c r="G203" s="37">
        <v>1.0</v>
      </c>
      <c r="H203" s="38">
        <v>0.0</v>
      </c>
      <c r="I203" s="39">
        <v>0.0</v>
      </c>
      <c r="J203" s="71"/>
    </row>
    <row r="204">
      <c r="A204" s="51" t="s">
        <v>382</v>
      </c>
      <c r="B204" s="32" t="s">
        <v>169</v>
      </c>
      <c r="C204" s="33" t="s">
        <v>170</v>
      </c>
      <c r="D204" s="34" t="s">
        <v>170</v>
      </c>
      <c r="E204" s="56" t="s">
        <v>18</v>
      </c>
      <c r="F204" s="36" t="s">
        <v>38</v>
      </c>
      <c r="G204" s="37">
        <v>1.0</v>
      </c>
      <c r="H204" s="38">
        <v>0.0</v>
      </c>
      <c r="I204" s="39">
        <v>0.0</v>
      </c>
      <c r="J204" s="71"/>
    </row>
    <row r="205">
      <c r="A205" s="51" t="s">
        <v>383</v>
      </c>
      <c r="B205" s="32" t="s">
        <v>207</v>
      </c>
      <c r="C205" s="33" t="s">
        <v>208</v>
      </c>
      <c r="D205" s="34" t="s">
        <v>208</v>
      </c>
      <c r="E205" s="58" t="s">
        <v>122</v>
      </c>
      <c r="F205" s="36" t="s">
        <v>38</v>
      </c>
      <c r="G205" s="37">
        <v>2.0</v>
      </c>
      <c r="H205" s="38">
        <v>0.0</v>
      </c>
      <c r="I205" s="39">
        <v>0.0</v>
      </c>
      <c r="J205" s="71"/>
    </row>
    <row r="206">
      <c r="A206" s="51" t="s">
        <v>384</v>
      </c>
      <c r="B206" s="32" t="s">
        <v>120</v>
      </c>
      <c r="C206" s="33" t="s">
        <v>121</v>
      </c>
      <c r="D206" s="34" t="s">
        <v>121</v>
      </c>
      <c r="E206" s="58" t="s">
        <v>122</v>
      </c>
      <c r="F206" s="36" t="s">
        <v>38</v>
      </c>
      <c r="G206" s="37">
        <v>3.0</v>
      </c>
      <c r="H206" s="38">
        <v>0.0</v>
      </c>
      <c r="I206" s="39">
        <v>0.0</v>
      </c>
      <c r="J206" s="71"/>
    </row>
    <row r="207">
      <c r="A207" s="51" t="s">
        <v>385</v>
      </c>
      <c r="B207" s="32" t="s">
        <v>124</v>
      </c>
      <c r="C207" s="33" t="s">
        <v>125</v>
      </c>
      <c r="D207" s="34" t="s">
        <v>125</v>
      </c>
      <c r="E207" s="56" t="s">
        <v>18</v>
      </c>
      <c r="F207" s="36" t="s">
        <v>38</v>
      </c>
      <c r="G207" s="37">
        <v>4.0</v>
      </c>
      <c r="H207" s="38">
        <v>0.0</v>
      </c>
      <c r="I207" s="39">
        <v>0.0</v>
      </c>
      <c r="J207" s="71"/>
    </row>
    <row r="208">
      <c r="A208" s="51" t="s">
        <v>386</v>
      </c>
      <c r="B208" s="32" t="s">
        <v>255</v>
      </c>
      <c r="C208" s="33" t="s">
        <v>256</v>
      </c>
      <c r="D208" s="34" t="s">
        <v>256</v>
      </c>
      <c r="E208" s="56" t="s">
        <v>18</v>
      </c>
      <c r="F208" s="36" t="s">
        <v>38</v>
      </c>
      <c r="G208" s="37">
        <v>1.0</v>
      </c>
      <c r="H208" s="38">
        <v>0.0</v>
      </c>
      <c r="I208" s="39">
        <v>0.0</v>
      </c>
      <c r="J208" s="71"/>
    </row>
    <row r="209">
      <c r="A209" s="51" t="s">
        <v>387</v>
      </c>
      <c r="B209" s="32" t="s">
        <v>187</v>
      </c>
      <c r="C209" s="33" t="s">
        <v>188</v>
      </c>
      <c r="D209" s="34" t="s">
        <v>188</v>
      </c>
      <c r="E209" s="56" t="s">
        <v>18</v>
      </c>
      <c r="F209" s="36" t="s">
        <v>38</v>
      </c>
      <c r="G209" s="37">
        <v>70.0</v>
      </c>
      <c r="H209" s="38">
        <v>0.0</v>
      </c>
      <c r="I209" s="39">
        <v>0.0</v>
      </c>
      <c r="J209" s="71"/>
    </row>
    <row r="210">
      <c r="A210" s="51" t="s">
        <v>388</v>
      </c>
      <c r="B210" s="32" t="s">
        <v>173</v>
      </c>
      <c r="C210" s="33" t="s">
        <v>174</v>
      </c>
      <c r="D210" s="34" t="s">
        <v>174</v>
      </c>
      <c r="E210" s="56" t="s">
        <v>18</v>
      </c>
      <c r="F210" s="36" t="s">
        <v>38</v>
      </c>
      <c r="G210" s="37">
        <v>14.0</v>
      </c>
      <c r="H210" s="38">
        <v>0.0</v>
      </c>
      <c r="I210" s="39">
        <v>0.0</v>
      </c>
      <c r="J210" s="71"/>
    </row>
    <row r="211">
      <c r="A211" s="51" t="s">
        <v>389</v>
      </c>
      <c r="B211" s="32" t="s">
        <v>193</v>
      </c>
      <c r="C211" s="33" t="s">
        <v>194</v>
      </c>
      <c r="D211" s="34" t="s">
        <v>194</v>
      </c>
      <c r="E211" s="56" t="s">
        <v>18</v>
      </c>
      <c r="F211" s="36" t="s">
        <v>38</v>
      </c>
      <c r="G211" s="37">
        <v>1.0</v>
      </c>
      <c r="H211" s="38">
        <v>0.0</v>
      </c>
      <c r="I211" s="39">
        <v>0.0</v>
      </c>
      <c r="J211" s="71"/>
    </row>
    <row r="212">
      <c r="A212" s="51" t="s">
        <v>390</v>
      </c>
      <c r="B212" s="32" t="s">
        <v>184</v>
      </c>
      <c r="C212" s="33" t="s">
        <v>185</v>
      </c>
      <c r="D212" s="34" t="s">
        <v>185</v>
      </c>
      <c r="E212" s="56" t="s">
        <v>18</v>
      </c>
      <c r="F212" s="36" t="s">
        <v>38</v>
      </c>
      <c r="G212" s="37">
        <v>2.0</v>
      </c>
      <c r="H212" s="38">
        <v>0.0</v>
      </c>
      <c r="I212" s="39">
        <v>0.0</v>
      </c>
      <c r="J212" s="71"/>
    </row>
    <row r="213">
      <c r="A213" s="51" t="s">
        <v>391</v>
      </c>
      <c r="B213" s="32" t="s">
        <v>264</v>
      </c>
      <c r="C213" s="33" t="s">
        <v>266</v>
      </c>
      <c r="D213" s="34" t="s">
        <v>266</v>
      </c>
      <c r="E213" s="56" t="s">
        <v>18</v>
      </c>
      <c r="F213" s="36" t="s">
        <v>38</v>
      </c>
      <c r="G213" s="37">
        <v>6.0</v>
      </c>
      <c r="H213" s="38">
        <v>0.0</v>
      </c>
      <c r="I213" s="39">
        <v>0.0</v>
      </c>
      <c r="J213" s="71"/>
    </row>
    <row r="214">
      <c r="A214" s="51" t="s">
        <v>392</v>
      </c>
      <c r="B214" s="32" t="s">
        <v>268</v>
      </c>
      <c r="C214" s="33" t="s">
        <v>269</v>
      </c>
      <c r="D214" s="34" t="s">
        <v>269</v>
      </c>
      <c r="E214" s="58" t="s">
        <v>122</v>
      </c>
      <c r="F214" s="36" t="s">
        <v>38</v>
      </c>
      <c r="G214" s="37">
        <v>6.0</v>
      </c>
      <c r="H214" s="38">
        <v>0.0</v>
      </c>
      <c r="I214" s="39">
        <v>0.0</v>
      </c>
      <c r="J214" s="71"/>
    </row>
    <row r="215">
      <c r="A215" s="57" t="s">
        <v>393</v>
      </c>
      <c r="B215" s="73"/>
      <c r="C215" s="74"/>
      <c r="D215" s="75" t="s">
        <v>394</v>
      </c>
      <c r="E215" s="76"/>
      <c r="F215" s="74"/>
      <c r="G215" s="77"/>
      <c r="H215" s="78"/>
      <c r="I215" s="79">
        <v>0.0</v>
      </c>
      <c r="J215" s="71"/>
    </row>
    <row r="216">
      <c r="A216" s="51" t="s">
        <v>395</v>
      </c>
      <c r="B216" s="69" t="s">
        <v>396</v>
      </c>
      <c r="C216" s="33" t="s">
        <v>397</v>
      </c>
      <c r="D216" s="34" t="s">
        <v>397</v>
      </c>
      <c r="E216" s="56" t="s">
        <v>18</v>
      </c>
      <c r="F216" s="36" t="s">
        <v>38</v>
      </c>
      <c r="G216" s="37">
        <v>96.0</v>
      </c>
      <c r="H216" s="38">
        <v>0.0</v>
      </c>
      <c r="I216" s="39">
        <v>0.0</v>
      </c>
      <c r="J216" s="71"/>
    </row>
    <row r="217">
      <c r="A217" s="51" t="s">
        <v>398</v>
      </c>
      <c r="B217" s="69" t="s">
        <v>399</v>
      </c>
      <c r="C217" s="33" t="s">
        <v>400</v>
      </c>
      <c r="D217" s="34" t="s">
        <v>400</v>
      </c>
      <c r="E217" s="56" t="s">
        <v>18</v>
      </c>
      <c r="F217" s="36" t="s">
        <v>47</v>
      </c>
      <c r="G217" s="37">
        <v>1500.0</v>
      </c>
      <c r="H217" s="38">
        <v>0.0</v>
      </c>
      <c r="I217" s="39">
        <v>0.0</v>
      </c>
      <c r="J217" s="71"/>
    </row>
    <row r="218">
      <c r="A218" s="51" t="s">
        <v>401</v>
      </c>
      <c r="B218" s="69" t="s">
        <v>402</v>
      </c>
      <c r="C218" s="33" t="s">
        <v>403</v>
      </c>
      <c r="D218" s="34" t="s">
        <v>403</v>
      </c>
      <c r="E218" s="56" t="s">
        <v>18</v>
      </c>
      <c r="F218" s="36" t="s">
        <v>47</v>
      </c>
      <c r="G218" s="37">
        <v>800.0</v>
      </c>
      <c r="H218" s="38">
        <v>0.0</v>
      </c>
      <c r="I218" s="39">
        <v>0.0</v>
      </c>
      <c r="J218" s="71"/>
    </row>
    <row r="219">
      <c r="A219" s="51" t="s">
        <v>404</v>
      </c>
      <c r="B219" s="69" t="s">
        <v>405</v>
      </c>
      <c r="C219" s="33" t="s">
        <v>406</v>
      </c>
      <c r="D219" s="34" t="s">
        <v>406</v>
      </c>
      <c r="E219" s="56" t="s">
        <v>18</v>
      </c>
      <c r="F219" s="36" t="s">
        <v>47</v>
      </c>
      <c r="G219" s="37">
        <v>500.0</v>
      </c>
      <c r="H219" s="38">
        <v>0.0</v>
      </c>
      <c r="I219" s="39">
        <v>0.0</v>
      </c>
      <c r="J219" s="71"/>
    </row>
    <row r="220">
      <c r="A220" s="51" t="s">
        <v>407</v>
      </c>
      <c r="B220" s="69" t="s">
        <v>408</v>
      </c>
      <c r="C220" s="33" t="s">
        <v>409</v>
      </c>
      <c r="D220" s="34" t="s">
        <v>409</v>
      </c>
      <c r="E220" s="56" t="s">
        <v>18</v>
      </c>
      <c r="F220" s="36" t="s">
        <v>38</v>
      </c>
      <c r="G220" s="37">
        <v>96.0</v>
      </c>
      <c r="H220" s="38">
        <v>0.0</v>
      </c>
      <c r="I220" s="39">
        <v>0.0</v>
      </c>
      <c r="J220" s="71"/>
    </row>
    <row r="221">
      <c r="A221" s="51" t="s">
        <v>410</v>
      </c>
      <c r="B221" s="69" t="s">
        <v>411</v>
      </c>
      <c r="C221" s="33" t="s">
        <v>412</v>
      </c>
      <c r="D221" s="34" t="s">
        <v>412</v>
      </c>
      <c r="E221" s="56" t="s">
        <v>18</v>
      </c>
      <c r="F221" s="36" t="s">
        <v>413</v>
      </c>
      <c r="G221" s="37">
        <v>468.0</v>
      </c>
      <c r="H221" s="38">
        <v>0.0</v>
      </c>
      <c r="I221" s="39">
        <v>0.0</v>
      </c>
      <c r="J221" s="71"/>
    </row>
    <row r="222">
      <c r="A222" s="51" t="s">
        <v>414</v>
      </c>
      <c r="B222" s="69" t="s">
        <v>415</v>
      </c>
      <c r="C222" s="33" t="s">
        <v>416</v>
      </c>
      <c r="D222" s="34" t="s">
        <v>416</v>
      </c>
      <c r="E222" s="56" t="s">
        <v>18</v>
      </c>
      <c r="F222" s="36" t="s">
        <v>413</v>
      </c>
      <c r="G222" s="37">
        <v>468.0</v>
      </c>
      <c r="H222" s="38">
        <v>0.0</v>
      </c>
      <c r="I222" s="39">
        <v>0.0</v>
      </c>
      <c r="J222" s="71"/>
    </row>
    <row r="223">
      <c r="A223" s="57" t="s">
        <v>417</v>
      </c>
      <c r="B223" s="73"/>
      <c r="C223" s="74"/>
      <c r="D223" s="75" t="s">
        <v>418</v>
      </c>
      <c r="E223" s="76"/>
      <c r="F223" s="74"/>
      <c r="G223" s="77"/>
      <c r="H223" s="78"/>
      <c r="I223" s="79">
        <v>0.0</v>
      </c>
      <c r="J223" s="71"/>
    </row>
    <row r="224">
      <c r="A224" s="51" t="s">
        <v>419</v>
      </c>
      <c r="B224" s="69" t="s">
        <v>420</v>
      </c>
      <c r="C224" s="33" t="s">
        <v>421</v>
      </c>
      <c r="D224" s="34" t="s">
        <v>421</v>
      </c>
      <c r="E224" s="56" t="s">
        <v>18</v>
      </c>
      <c r="F224" s="36" t="s">
        <v>38</v>
      </c>
      <c r="G224" s="37">
        <v>15.0</v>
      </c>
      <c r="H224" s="38">
        <v>0.0</v>
      </c>
      <c r="I224" s="39">
        <v>0.0</v>
      </c>
      <c r="J224" s="71"/>
    </row>
    <row r="225">
      <c r="A225" s="51" t="s">
        <v>422</v>
      </c>
      <c r="B225" s="69" t="s">
        <v>423</v>
      </c>
      <c r="C225" s="33" t="s">
        <v>424</v>
      </c>
      <c r="D225" s="34" t="s">
        <v>424</v>
      </c>
      <c r="E225" s="56" t="s">
        <v>18</v>
      </c>
      <c r="F225" s="36" t="s">
        <v>425</v>
      </c>
      <c r="G225" s="37">
        <v>150.0</v>
      </c>
      <c r="H225" s="38">
        <v>0.0</v>
      </c>
      <c r="I225" s="39">
        <v>0.0</v>
      </c>
      <c r="J225" s="71"/>
    </row>
    <row r="226">
      <c r="A226" s="51" t="s">
        <v>426</v>
      </c>
      <c r="B226" s="69" t="s">
        <v>427</v>
      </c>
      <c r="C226" s="33" t="s">
        <v>428</v>
      </c>
      <c r="D226" s="34" t="s">
        <v>428</v>
      </c>
      <c r="E226" s="56" t="s">
        <v>18</v>
      </c>
      <c r="F226" s="36" t="s">
        <v>429</v>
      </c>
      <c r="G226" s="37">
        <v>150.0</v>
      </c>
      <c r="H226" s="38">
        <v>0.0</v>
      </c>
      <c r="I226" s="39">
        <v>0.0</v>
      </c>
      <c r="J226" s="71"/>
    </row>
    <row r="227">
      <c r="A227" s="51" t="s">
        <v>430</v>
      </c>
      <c r="B227" s="69" t="s">
        <v>431</v>
      </c>
      <c r="C227" s="33" t="s">
        <v>432</v>
      </c>
      <c r="D227" s="34" t="s">
        <v>432</v>
      </c>
      <c r="E227" s="56" t="s">
        <v>23</v>
      </c>
      <c r="F227" s="36" t="s">
        <v>413</v>
      </c>
      <c r="G227" s="37">
        <v>50.0</v>
      </c>
      <c r="H227" s="38">
        <v>0.0</v>
      </c>
      <c r="I227" s="39">
        <v>0.0</v>
      </c>
      <c r="J227" s="71"/>
    </row>
    <row r="228">
      <c r="A228" s="51" t="s">
        <v>433</v>
      </c>
      <c r="B228" s="69" t="s">
        <v>434</v>
      </c>
      <c r="C228" s="33" t="s">
        <v>435</v>
      </c>
      <c r="D228" s="34" t="s">
        <v>435</v>
      </c>
      <c r="E228" s="56" t="s">
        <v>23</v>
      </c>
      <c r="F228" s="36" t="s">
        <v>413</v>
      </c>
      <c r="G228" s="37">
        <v>1.0</v>
      </c>
      <c r="H228" s="38">
        <v>0.0</v>
      </c>
      <c r="I228" s="39">
        <v>0.0</v>
      </c>
      <c r="J228" s="71"/>
    </row>
    <row r="229">
      <c r="A229" s="51" t="s">
        <v>436</v>
      </c>
      <c r="B229" s="72" t="s">
        <v>437</v>
      </c>
      <c r="C229" s="60" t="s">
        <v>438</v>
      </c>
      <c r="D229" s="61" t="s">
        <v>438</v>
      </c>
      <c r="E229" s="62" t="s">
        <v>23</v>
      </c>
      <c r="F229" s="63" t="s">
        <v>413</v>
      </c>
      <c r="G229" s="64">
        <v>1000.0</v>
      </c>
      <c r="H229" s="80">
        <v>0.0</v>
      </c>
      <c r="I229" s="65">
        <v>0.0</v>
      </c>
      <c r="J229" s="71"/>
    </row>
    <row r="230">
      <c r="A230" s="81"/>
      <c r="B230" s="82"/>
      <c r="C230" s="83"/>
      <c r="D230" s="84"/>
      <c r="E230" s="85"/>
      <c r="F230" s="86"/>
      <c r="G230" s="87"/>
      <c r="H230" s="88"/>
      <c r="I230" s="89"/>
      <c r="J230" s="71"/>
    </row>
    <row r="231">
      <c r="A231" s="6"/>
      <c r="B231" s="90"/>
      <c r="C231" s="84"/>
      <c r="D231" s="71"/>
      <c r="E231" s="91"/>
      <c r="F231" s="92" t="s">
        <v>439</v>
      </c>
      <c r="G231" s="93"/>
      <c r="H231" s="93"/>
      <c r="I231" s="94">
        <v>0.0</v>
      </c>
      <c r="J231" s="71"/>
    </row>
    <row r="232">
      <c r="A232" s="6"/>
      <c r="B232" s="90"/>
      <c r="C232" s="84"/>
      <c r="D232" s="71"/>
      <c r="E232" s="91"/>
      <c r="F232" s="95" t="s">
        <v>440</v>
      </c>
      <c r="G232" s="96"/>
      <c r="H232" s="97">
        <v>0.0</v>
      </c>
      <c r="I232" s="98">
        <v>0.0</v>
      </c>
      <c r="J232" s="71"/>
    </row>
    <row r="233">
      <c r="A233" s="6"/>
      <c r="B233" s="99"/>
      <c r="C233" s="100"/>
      <c r="D233" s="101"/>
      <c r="E233" s="102"/>
      <c r="F233" s="103" t="s">
        <v>441</v>
      </c>
      <c r="G233" s="104"/>
      <c r="H233" s="104"/>
      <c r="I233" s="105">
        <v>0.0</v>
      </c>
      <c r="J233" s="71"/>
    </row>
    <row r="234">
      <c r="A234" s="6"/>
      <c r="B234" s="106"/>
      <c r="C234" s="84"/>
      <c r="D234" s="71"/>
      <c r="E234" s="91"/>
      <c r="F234" s="71"/>
      <c r="G234" s="71"/>
      <c r="H234" s="71"/>
      <c r="I234" s="71"/>
      <c r="J234" s="71"/>
    </row>
    <row r="235">
      <c r="A235" s="6"/>
      <c r="B235" s="107" t="s">
        <v>442</v>
      </c>
      <c r="J235" s="107"/>
    </row>
    <row r="236">
      <c r="A236" s="6"/>
      <c r="B236" s="108" t="s">
        <v>443</v>
      </c>
      <c r="J236" s="108"/>
    </row>
    <row r="237">
      <c r="A237" s="109"/>
      <c r="B237" s="106"/>
      <c r="C237" s="84"/>
      <c r="D237" s="71"/>
      <c r="E237" s="91"/>
      <c r="F237" s="71"/>
      <c r="G237" s="71"/>
      <c r="H237" s="71"/>
      <c r="I237" s="71"/>
      <c r="J237" s="71"/>
    </row>
  </sheetData>
  <mergeCells count="5">
    <mergeCell ref="F231:H231"/>
    <mergeCell ref="F232:G232"/>
    <mergeCell ref="F233:H233"/>
    <mergeCell ref="B235:I235"/>
    <mergeCell ref="B236:I236"/>
  </mergeCells>
  <conditionalFormatting sqref="E1:E234 E237">
    <cfRule type="containsText" dxfId="0" priority="1" operator="containsText" text="SINAPI">
      <formula>NOT(ISERROR(SEARCH(("SINAPI"),(E1))))</formula>
    </cfRule>
  </conditionalFormatting>
  <conditionalFormatting sqref="E1:E234 E237">
    <cfRule type="containsText" dxfId="1" priority="2" operator="containsText" text="SIURB">
      <formula>NOT(ISERROR(SEARCH(("SIURB"),(E1))))</formula>
    </cfRule>
  </conditionalFormatting>
  <conditionalFormatting sqref="E1:E234 E237">
    <cfRule type="containsText" dxfId="2" priority="3" operator="containsText" text="COMPOSIÇÃO">
      <formula>NOT(ISERROR(SEARCH(("COMPOSIÇÃO"),(E1))))</formula>
    </cfRule>
  </conditionalFormatting>
  <conditionalFormatting sqref="E1:E234 E237">
    <cfRule type="containsBlanks" dxfId="3" priority="4">
      <formula>LEN(TRIM(E1))=0</formula>
    </cfRule>
  </conditionalFormatting>
  <conditionalFormatting sqref="E1:E234 E237">
    <cfRule type="containsText" dxfId="4" priority="5" operator="containsText" text="CDHU">
      <formula>NOT(ISERROR(SEARCH(("CDHU"),(E1))))</formula>
    </cfRule>
  </conditionalFormatting>
  <printOptions horizontalCentered="1"/>
  <pageMargins bottom="0.75" footer="0.0" header="0.0" left="0.7" right="0.7" top="0.75"/>
  <pageSetup fitToHeight="0" paperSize="9" orientation="portrait" pageOrder="overThenDown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>
      <pane ySplit="4.0" topLeftCell="A5" activePane="bottomLeft" state="frozen"/>
      <selection activeCell="B6" sqref="B6" pane="bottomLeft"/>
    </sheetView>
  </sheetViews>
  <sheetFormatPr customHeight="1" defaultColWidth="12.63" defaultRowHeight="15.75" outlineLevelRow="1"/>
  <cols>
    <col customWidth="1" min="1" max="1" width="6.38"/>
    <col customWidth="1" min="3" max="3" width="46.13"/>
    <col customWidth="1" min="4" max="4" width="47.0"/>
    <col customWidth="1" min="5" max="5" width="20.88"/>
    <col customWidth="1" min="6" max="7" width="14.0"/>
    <col customWidth="1" min="8" max="8" width="19.38"/>
    <col customWidth="1" min="9" max="9" width="19.0"/>
    <col customWidth="1" min="10" max="10" width="4.63"/>
  </cols>
  <sheetData>
    <row r="1" ht="26.25" customHeight="1">
      <c r="A1" s="1"/>
      <c r="B1" s="110" t="s">
        <v>444</v>
      </c>
      <c r="C1" s="3"/>
      <c r="D1" s="3"/>
      <c r="E1" s="3"/>
      <c r="F1" s="3"/>
      <c r="G1" s="4"/>
      <c r="H1" s="3"/>
      <c r="I1" s="4"/>
      <c r="J1" s="5"/>
    </row>
    <row r="2">
      <c r="A2" s="6"/>
      <c r="B2" s="7" t="s">
        <v>1</v>
      </c>
      <c r="C2" s="8" t="s">
        <v>2</v>
      </c>
      <c r="E2" s="9"/>
      <c r="F2" s="9"/>
      <c r="G2" s="9"/>
      <c r="H2" s="9"/>
      <c r="I2" s="10"/>
      <c r="J2" s="5"/>
    </row>
    <row r="3">
      <c r="A3" s="6"/>
      <c r="B3" s="11" t="s">
        <v>3</v>
      </c>
      <c r="C3" s="12" t="s">
        <v>4</v>
      </c>
      <c r="D3" s="13"/>
      <c r="E3" s="14"/>
      <c r="F3" s="14"/>
      <c r="G3" s="14"/>
      <c r="H3" s="14"/>
      <c r="I3" s="15"/>
      <c r="J3" s="5"/>
    </row>
    <row r="4" ht="31.5" customHeight="1">
      <c r="A4" s="16"/>
      <c r="B4" s="17" t="s">
        <v>5</v>
      </c>
      <c r="C4" s="18" t="s">
        <v>6</v>
      </c>
      <c r="D4" s="18" t="s">
        <v>7</v>
      </c>
      <c r="E4" s="18" t="s">
        <v>8</v>
      </c>
      <c r="F4" s="18" t="s">
        <v>9</v>
      </c>
      <c r="G4" s="19" t="s">
        <v>10</v>
      </c>
      <c r="H4" s="20" t="s">
        <v>11</v>
      </c>
      <c r="I4" s="21" t="s">
        <v>12</v>
      </c>
      <c r="J4" s="5"/>
    </row>
    <row r="5">
      <c r="A5" s="22" t="s">
        <v>13</v>
      </c>
      <c r="B5" s="23"/>
      <c r="C5" s="24"/>
      <c r="D5" s="25" t="str">
        <f>VLOOKUP(A5,'2_MEMÓRIA'!B:D,2,0)</f>
        <v>EQUIPE TÉCNICA</v>
      </c>
      <c r="E5" s="26"/>
      <c r="F5" s="27"/>
      <c r="G5" s="28"/>
      <c r="H5" s="29"/>
      <c r="I5" s="30">
        <f>IFERROR(SUM(I6:I10),0)</f>
        <v>217252.8</v>
      </c>
      <c r="J5" s="5"/>
    </row>
    <row r="6" outlineLevel="1">
      <c r="A6" s="31" t="s">
        <v>15</v>
      </c>
      <c r="B6" s="32" t="str">
        <f>VLOOKUP(A6,'2_MEMÓRIA'!B:C,2,0)</f>
        <v>20-003-002</v>
      </c>
      <c r="C6" s="33" t="str">
        <f t="shared" ref="C6:C10" si="1">D6</f>
        <v>ENGENHEIRO/ ARQUITETO SÊNIOR</v>
      </c>
      <c r="D6" s="34" t="str">
        <f>VLOOKUP(A6,'2_MEMÓRIA'!B:D,3,0)</f>
        <v>ENGENHEIRO/ ARQUITETO SÊNIOR</v>
      </c>
      <c r="E6" s="35" t="str">
        <f>VLOOKUP(VLOOKUP(A6,'2_MEMÓRIA'!B:L,11,0),'0_critérios'!A:D,4,0)</f>
        <v>SIURB </v>
      </c>
      <c r="F6" s="36" t="str">
        <f>VLOOKUP(A6,'2_MEMÓRIA'!B:N,12,0)</f>
        <v>H</v>
      </c>
      <c r="G6" s="37">
        <f>VLOOKUP(A6,'2_MEMÓRIA'!B:O,14,0)</f>
        <v>480</v>
      </c>
      <c r="H6" s="53">
        <f>VLOOKUP(A6,'2_MEMÓRIA'!B:O,13,0)</f>
        <v>322.26</v>
      </c>
      <c r="I6" s="39">
        <f t="shared" ref="I6:I10" si="2">TRUNC(H6*G6,2)</f>
        <v>154684.8</v>
      </c>
      <c r="J6" s="5"/>
    </row>
    <row r="7" outlineLevel="1">
      <c r="A7" s="40" t="s">
        <v>20</v>
      </c>
      <c r="B7" s="32" t="str">
        <f>VLOOKUP(A7,'2_MEMÓRIA'!B:C,2,0)</f>
        <v>100309</v>
      </c>
      <c r="C7" s="33" t="str">
        <f t="shared" si="1"/>
        <v>TÉCNICO EM SEGURANÇA DO TRABALHO COM ENCARGOS COMPLEMENTARES</v>
      </c>
      <c r="D7" s="34" t="str">
        <f>VLOOKUP(A7,'2_MEMÓRIA'!B:D,3,0)</f>
        <v>TÉCNICO EM SEGURANÇA DO TRABALHO COM ENCARGOS COMPLEMENTARES</v>
      </c>
      <c r="E7" s="35" t="str">
        <f>VLOOKUP(VLOOKUP(A7,'2_MEMÓRIA'!B:L,11,0),'0_critérios'!A:D,4,0)</f>
        <v>SINAPI </v>
      </c>
      <c r="F7" s="36" t="str">
        <f>VLOOKUP(A7,'2_MEMÓRIA'!B:N,12,0)</f>
        <v>H</v>
      </c>
      <c r="G7" s="37">
        <f>VLOOKUP(A7,'2_MEMÓRIA'!B:O,14,0)</f>
        <v>240</v>
      </c>
      <c r="H7" s="53">
        <f>VLOOKUP(A7,'2_MEMÓRIA'!B:O,13,0)</f>
        <v>76.12</v>
      </c>
      <c r="I7" s="39">
        <f t="shared" si="2"/>
        <v>18268.8</v>
      </c>
      <c r="J7" s="5"/>
    </row>
    <row r="8" outlineLevel="1">
      <c r="A8" s="40" t="s">
        <v>24</v>
      </c>
      <c r="B8" s="32" t="str">
        <f>VLOOKUP(A8,'2_MEMÓRIA'!B:C,2,0)</f>
        <v>100533</v>
      </c>
      <c r="C8" s="33" t="str">
        <f t="shared" si="1"/>
        <v>TECNICO DE EDIFICACOES COM ENCARGOS COMPLEMENTARES</v>
      </c>
      <c r="D8" s="34" t="str">
        <f>VLOOKUP(A8,'2_MEMÓRIA'!B:D,3,0)</f>
        <v>TECNICO DE EDIFICACOES COM ENCARGOS COMPLEMENTARES</v>
      </c>
      <c r="E8" s="35" t="str">
        <f>VLOOKUP(VLOOKUP(A8,'2_MEMÓRIA'!B:L,11,0),'0_critérios'!A:D,4,0)</f>
        <v>SINAPI </v>
      </c>
      <c r="F8" s="36" t="str">
        <f>VLOOKUP(A8,'2_MEMÓRIA'!B:N,12,0)</f>
        <v>H</v>
      </c>
      <c r="G8" s="37">
        <f>VLOOKUP(A8,'2_MEMÓRIA'!B:O,14,0)</f>
        <v>240</v>
      </c>
      <c r="H8" s="53">
        <f>VLOOKUP(A8,'2_MEMÓRIA'!B:O,13,0)</f>
        <v>67.76</v>
      </c>
      <c r="I8" s="39">
        <f t="shared" si="2"/>
        <v>16262.4</v>
      </c>
      <c r="J8" s="5"/>
    </row>
    <row r="9" outlineLevel="1">
      <c r="A9" s="40" t="s">
        <v>27</v>
      </c>
      <c r="B9" s="32" t="str">
        <f>VLOOKUP(A9,'2_MEMÓRIA'!B:C,2,0)</f>
        <v>12-004-000</v>
      </c>
      <c r="C9" s="33" t="str">
        <f t="shared" si="1"/>
        <v>ELETRICISTA</v>
      </c>
      <c r="D9" s="34" t="str">
        <f>VLOOKUP(A9,'2_MEMÓRIA'!B:D,3,0)</f>
        <v>ELETRICISTA</v>
      </c>
      <c r="E9" s="35" t="str">
        <f>VLOOKUP(VLOOKUP(A9,'2_MEMÓRIA'!B:L,11,0),'0_critérios'!A:D,4,0)</f>
        <v>SIURB </v>
      </c>
      <c r="F9" s="36" t="str">
        <f>VLOOKUP(A9,'2_MEMÓRIA'!B:N,12,0)</f>
        <v>H</v>
      </c>
      <c r="G9" s="37">
        <f>VLOOKUP(A9,'2_MEMÓRIA'!B:O,14,0)</f>
        <v>480</v>
      </c>
      <c r="H9" s="53">
        <f>VLOOKUP(A9,'2_MEMÓRIA'!B:O,13,0)</f>
        <v>33.91</v>
      </c>
      <c r="I9" s="39">
        <f t="shared" si="2"/>
        <v>16276.8</v>
      </c>
      <c r="J9" s="5"/>
    </row>
    <row r="10" outlineLevel="1">
      <c r="A10" s="40" t="s">
        <v>30</v>
      </c>
      <c r="B10" s="32" t="str">
        <f>VLOOKUP(A10,'2_MEMÓRIA'!B:C,2,0)</f>
        <v>03-041-000</v>
      </c>
      <c r="C10" s="33" t="str">
        <f t="shared" si="1"/>
        <v>AJUDANTE GERAL</v>
      </c>
      <c r="D10" s="34" t="str">
        <f>VLOOKUP(A10,'2_MEMÓRIA'!B:D,3,0)</f>
        <v>AJUDANTE GERAL</v>
      </c>
      <c r="E10" s="35" t="str">
        <f>VLOOKUP(VLOOKUP(A10,'2_MEMÓRIA'!B:L,11,0),'0_critérios'!A:D,4,0)</f>
        <v>SIURB </v>
      </c>
      <c r="F10" s="36" t="str">
        <f>VLOOKUP(A10,'2_MEMÓRIA'!B:N,12,0)</f>
        <v>H</v>
      </c>
      <c r="G10" s="37">
        <f>VLOOKUP(A10,'2_MEMÓRIA'!B:O,14,0)</f>
        <v>480</v>
      </c>
      <c r="H10" s="53">
        <f>VLOOKUP(A10,'2_MEMÓRIA'!B:O,13,0)</f>
        <v>24.5</v>
      </c>
      <c r="I10" s="39">
        <f t="shared" si="2"/>
        <v>11760</v>
      </c>
      <c r="J10" s="5"/>
    </row>
    <row r="11">
      <c r="A11" s="22" t="s">
        <v>33</v>
      </c>
      <c r="B11" s="41"/>
      <c r="C11" s="42"/>
      <c r="D11" s="43" t="str">
        <f>VLOOKUP(A11,'2_MEMÓRIA'!B:D,2,0)</f>
        <v>PROJETOS</v>
      </c>
      <c r="E11" s="44"/>
      <c r="F11" s="45"/>
      <c r="G11" s="46"/>
      <c r="H11" s="47"/>
      <c r="I11" s="48">
        <f>IFERROR(SUM(I12),0)</f>
        <v>60057.9</v>
      </c>
      <c r="J11" s="5"/>
    </row>
    <row r="12" outlineLevel="1">
      <c r="A12" s="31" t="s">
        <v>35</v>
      </c>
      <c r="B12" s="32" t="str">
        <f>VLOOKUP(A12,'2_MEMÓRIA'!B:C,2,0)</f>
        <v>20-003-061</v>
      </c>
      <c r="C12" s="33" t="str">
        <f>D12</f>
        <v>PROJETO EXECUTIVO (PRANCHA A1)</v>
      </c>
      <c r="D12" s="49" t="str">
        <f>VLOOKUP(A12,'2_MEMÓRIA'!B:D,3,0)</f>
        <v>PROJETO EXECUTIVO (PRANCHA A1)</v>
      </c>
      <c r="E12" s="35" t="str">
        <f>VLOOKUP(VLOOKUP(A12,'2_MEMÓRIA'!B:L,11,0),'0_critérios'!A:D,4,0)</f>
        <v>SIURB </v>
      </c>
      <c r="F12" s="36" t="str">
        <f>VLOOKUP(A12,'2_MEMÓRIA'!B:N,12,0)</f>
        <v>UN</v>
      </c>
      <c r="G12" s="37">
        <f>VLOOKUP(A12,'2_MEMÓRIA'!B:O,14,0)</f>
        <v>15</v>
      </c>
      <c r="H12" s="53">
        <f>VLOOKUP(A12,'2_MEMÓRIA'!B:O,13,0)</f>
        <v>4003.86</v>
      </c>
      <c r="I12" s="39">
        <f>TRUNC(H12*G12,2)</f>
        <v>60057.9</v>
      </c>
      <c r="J12" s="5"/>
    </row>
    <row r="13">
      <c r="A13" s="22" t="s">
        <v>39</v>
      </c>
      <c r="B13" s="41"/>
      <c r="C13" s="42"/>
      <c r="D13" s="50" t="str">
        <f>VLOOKUP(A13,'2_MEMÓRIA'!B:D,2,0)</f>
        <v>INSTALAÇÕES ELÉTRICAS - CABOS E INFRAESTRUTURA</v>
      </c>
      <c r="E13" s="44"/>
      <c r="F13" s="45"/>
      <c r="G13" s="46"/>
      <c r="H13" s="47"/>
      <c r="I13" s="48">
        <f>IFERROR(SUM(I14:I27),0)</f>
        <v>2022708.04</v>
      </c>
      <c r="J13" s="5"/>
    </row>
    <row r="14" outlineLevel="1">
      <c r="A14" s="51" t="s">
        <v>41</v>
      </c>
      <c r="B14" s="32" t="str">
        <f>VLOOKUP(A14,'2_MEMÓRIA'!B:C,2,0)</f>
        <v>09-084-002</v>
      </c>
      <c r="C14" s="33" t="str">
        <f t="shared" ref="C14:C15" si="3">D14</f>
        <v>BUCHA E ARRUELA RÍGIDA PESADA EM ZAMAK - 3/4"</v>
      </c>
      <c r="D14" s="49" t="str">
        <f>VLOOKUP(A14,'2_MEMÓRIA'!B:D,3,0)</f>
        <v>BUCHA E ARRUELA RÍGIDA PESADA EM ZAMAK - 3/4"</v>
      </c>
      <c r="E14" s="35" t="str">
        <f>VLOOKUP(VLOOKUP(A14,'2_MEMÓRIA'!B:L,11,0),'0_critérios'!A:D,4,0)</f>
        <v>SIURB </v>
      </c>
      <c r="F14" s="36" t="str">
        <f>VLOOKUP(A14,'2_MEMÓRIA'!B:N,12,0)</f>
        <v>UN</v>
      </c>
      <c r="G14" s="37">
        <f>VLOOKUP(A14,'2_MEMÓRIA'!B:O,14,0)</f>
        <v>619</v>
      </c>
      <c r="H14" s="53">
        <f>VLOOKUP(A14,'2_MEMÓRIA'!B:O,13,0)</f>
        <v>12.81</v>
      </c>
      <c r="I14" s="39">
        <f t="shared" ref="I14:I27" si="4">TRUNC(H14*G14,2)</f>
        <v>7929.39</v>
      </c>
      <c r="J14" s="5"/>
    </row>
    <row r="15" outlineLevel="1">
      <c r="A15" s="31" t="s">
        <v>44</v>
      </c>
      <c r="B15" s="32" t="str">
        <f>VLOOKUP(A15,'2_MEMÓRIA'!B:C,2,0)</f>
        <v>09-003-105</v>
      </c>
      <c r="C15" s="33" t="str">
        <f t="shared" si="3"/>
        <v>CABO DE COBRE 6MM2 - ISOLAMENTO PARA 0,6/1KV - CLASSE 5 - FLEXÍVEL - ISOLAÇÃO EM EPR 90 C</v>
      </c>
      <c r="D15" s="49" t="str">
        <f>VLOOKUP(A15,'2_MEMÓRIA'!B:D,3,0)</f>
        <v>CABO DE COBRE 6MM2 - ISOLAMENTO PARA 0,6/1KV - CLASSE 5 - FLEXÍVEL - ISOLAÇÃO EM EPR 90 C</v>
      </c>
      <c r="E15" s="35" t="str">
        <f>VLOOKUP(VLOOKUP(A15,'2_MEMÓRIA'!B:L,11,0),'0_critérios'!A:D,4,0)</f>
        <v>SIURB </v>
      </c>
      <c r="F15" s="36" t="str">
        <f>VLOOKUP(A15,'2_MEMÓRIA'!B:N,12,0)</f>
        <v>M</v>
      </c>
      <c r="G15" s="37">
        <f>VLOOKUP(A15,'2_MEMÓRIA'!B:O,14,0)</f>
        <v>21047</v>
      </c>
      <c r="H15" s="53">
        <f>VLOOKUP(A15,'2_MEMÓRIA'!B:O,13,0)</f>
        <v>10.44</v>
      </c>
      <c r="I15" s="39">
        <f t="shared" si="4"/>
        <v>219730.68</v>
      </c>
      <c r="J15" s="5"/>
    </row>
    <row r="16" outlineLevel="1">
      <c r="A16" s="31" t="s">
        <v>48</v>
      </c>
      <c r="B16" s="32" t="str">
        <f>VLOOKUP(A16,'2_MEMÓRIA'!B:C,2,0)</f>
        <v>09-003-106</v>
      </c>
      <c r="C16" s="52" t="s">
        <v>50</v>
      </c>
      <c r="D16" s="49" t="str">
        <f>VLOOKUP(A16,'2_MEMÓRIA'!B:D,3,0)</f>
        <v>CABO DE COBRE 10MM2 - ISOLAMENTO PARA 0,6/1KV - CLASSE 5 - FLEXÍVEL - ISOLAÇÃO EM EPR 90 C</v>
      </c>
      <c r="E16" s="35" t="str">
        <f>VLOOKUP(VLOOKUP(A16,'2_MEMÓRIA'!B:L,11,0),'0_critérios'!A:D,4,0)</f>
        <v>SIURB </v>
      </c>
      <c r="F16" s="36" t="str">
        <f>VLOOKUP(A16,'2_MEMÓRIA'!B:N,12,0)</f>
        <v>M</v>
      </c>
      <c r="G16" s="37">
        <f>VLOOKUP(A16,'2_MEMÓRIA'!B:O,14,0)</f>
        <v>422.5</v>
      </c>
      <c r="H16" s="53">
        <f>VLOOKUP(A16,'2_MEMÓRIA'!B:O,13,0)</f>
        <v>14.88</v>
      </c>
      <c r="I16" s="39">
        <f t="shared" si="4"/>
        <v>6286.8</v>
      </c>
      <c r="J16" s="5"/>
    </row>
    <row r="17" outlineLevel="1">
      <c r="A17" s="31" t="s">
        <v>52</v>
      </c>
      <c r="B17" s="32" t="str">
        <f>VLOOKUP(A17,'2_MEMÓRIA'!B:C,2,0)</f>
        <v>09-003-109</v>
      </c>
      <c r="C17" s="52" t="s">
        <v>54</v>
      </c>
      <c r="D17" s="49" t="str">
        <f>VLOOKUP(A17,'2_MEMÓRIA'!B:D,3,0)</f>
        <v>CABO DE COBRE 35MM2 - ISOLAMENTO PARA 0,6/1KV - CLASSE 5 - FLEXÍVEL - ISOLAÇÃO EM EPR 90 C</v>
      </c>
      <c r="E17" s="35" t="str">
        <f>VLOOKUP(VLOOKUP(A17,'2_MEMÓRIA'!B:L,11,0),'0_critérios'!A:D,4,0)</f>
        <v>SIURB </v>
      </c>
      <c r="F17" s="36" t="str">
        <f>VLOOKUP(A17,'2_MEMÓRIA'!B:N,12,0)</f>
        <v>M</v>
      </c>
      <c r="G17" s="37">
        <f>VLOOKUP(A17,'2_MEMÓRIA'!B:O,14,0)</f>
        <v>778.7</v>
      </c>
      <c r="H17" s="53">
        <f>VLOOKUP(A17,'2_MEMÓRIA'!B:O,13,0)</f>
        <v>43.82</v>
      </c>
      <c r="I17" s="39">
        <f t="shared" si="4"/>
        <v>34122.63</v>
      </c>
      <c r="J17" s="5"/>
    </row>
    <row r="18" outlineLevel="1">
      <c r="A18" s="31" t="s">
        <v>56</v>
      </c>
      <c r="B18" s="32" t="str">
        <f>VLOOKUP(A18,'2_MEMÓRIA'!B:C,2,0)</f>
        <v>09-003-111</v>
      </c>
      <c r="C18" s="52" t="s">
        <v>58</v>
      </c>
      <c r="D18" s="49" t="str">
        <f>VLOOKUP(A18,'2_MEMÓRIA'!B:D,3,0)</f>
        <v>CABO DE COBRE 70MM2 - ISOLAMENTO PARA 0,6/1KV - CLASSE 5 - FLEXÍVEL - ISOLAÇÃO EM EPR 90 C</v>
      </c>
      <c r="E18" s="35" t="str">
        <f>VLOOKUP(VLOOKUP(A18,'2_MEMÓRIA'!B:L,11,0),'0_critérios'!A:D,4,0)</f>
        <v>SIURB </v>
      </c>
      <c r="F18" s="36" t="str">
        <f>VLOOKUP(A18,'2_MEMÓRIA'!B:N,12,0)</f>
        <v>M</v>
      </c>
      <c r="G18" s="37">
        <f>VLOOKUP(A18,'2_MEMÓRIA'!B:O,14,0)</f>
        <v>7095.4</v>
      </c>
      <c r="H18" s="53">
        <f>VLOOKUP(A18,'2_MEMÓRIA'!B:O,13,0)</f>
        <v>83.06</v>
      </c>
      <c r="I18" s="39">
        <f t="shared" si="4"/>
        <v>589343.92</v>
      </c>
      <c r="J18" s="5"/>
    </row>
    <row r="19" outlineLevel="1">
      <c r="A19" s="31" t="s">
        <v>60</v>
      </c>
      <c r="B19" s="32" t="str">
        <f>VLOOKUP(A19,'2_MEMÓRIA'!B:C,2,0)</f>
        <v>09-003-112</v>
      </c>
      <c r="C19" s="33" t="str">
        <f>D19</f>
        <v>CABO DE COBRE 95MM2 - ISOLAMENTO PARA 0,6/1KV - CLASSE 5 - FLEXÍVEL - ISOLAÇÃO EM EPR 90 C</v>
      </c>
      <c r="D19" s="49" t="str">
        <f>VLOOKUP(A19,'2_MEMÓRIA'!B:D,3,0)</f>
        <v>CABO DE COBRE 95MM2 - ISOLAMENTO PARA 0,6/1KV - CLASSE 5 - FLEXÍVEL - ISOLAÇÃO EM EPR 90 C</v>
      </c>
      <c r="E19" s="35" t="str">
        <f>VLOOKUP(VLOOKUP(A19,'2_MEMÓRIA'!B:L,11,0),'0_critérios'!A:D,4,0)</f>
        <v>SIURB </v>
      </c>
      <c r="F19" s="36" t="str">
        <f>VLOOKUP(A19,'2_MEMÓRIA'!B:N,12,0)</f>
        <v>M</v>
      </c>
      <c r="G19" s="37">
        <f>VLOOKUP(A19,'2_MEMÓRIA'!B:O,14,0)</f>
        <v>120.9</v>
      </c>
      <c r="H19" s="53">
        <f>VLOOKUP(A19,'2_MEMÓRIA'!B:O,13,0)</f>
        <v>111.2</v>
      </c>
      <c r="I19" s="39">
        <f t="shared" si="4"/>
        <v>13444.08</v>
      </c>
      <c r="J19" s="5"/>
    </row>
    <row r="20" outlineLevel="1">
      <c r="A20" s="31" t="s">
        <v>63</v>
      </c>
      <c r="B20" s="32" t="str">
        <f>VLOOKUP(A20,'2_MEMÓRIA'!B:C,2,0)</f>
        <v>09-003-113</v>
      </c>
      <c r="C20" s="52" t="s">
        <v>65</v>
      </c>
      <c r="D20" s="49" t="str">
        <f>VLOOKUP(A20,'2_MEMÓRIA'!B:D,3,0)</f>
        <v>CABO DE COBRE 120MM2 - ISOLAMENTO PARA 0,6/1KV - CLASSE 5 - FLEXÍVEL - ISOLAÇÃO EM EPR 90 C</v>
      </c>
      <c r="E20" s="35" t="str">
        <f>VLOOKUP(VLOOKUP(A20,'2_MEMÓRIA'!B:L,11,0),'0_critérios'!A:D,4,0)</f>
        <v>SIURB </v>
      </c>
      <c r="F20" s="36" t="str">
        <f>VLOOKUP(A20,'2_MEMÓRIA'!B:N,12,0)</f>
        <v>M</v>
      </c>
      <c r="G20" s="37">
        <f>VLOOKUP(A20,'2_MEMÓRIA'!B:O,14,0)</f>
        <v>650</v>
      </c>
      <c r="H20" s="53">
        <f>VLOOKUP(A20,'2_MEMÓRIA'!B:O,13,0)</f>
        <v>140.46</v>
      </c>
      <c r="I20" s="39">
        <f t="shared" si="4"/>
        <v>91299</v>
      </c>
      <c r="J20" s="5"/>
    </row>
    <row r="21" outlineLevel="1">
      <c r="A21" s="31" t="s">
        <v>67</v>
      </c>
      <c r="B21" s="32" t="str">
        <f>VLOOKUP(A21,'2_MEMÓRIA'!B:C,2,0)</f>
        <v>09-003-115</v>
      </c>
      <c r="C21" s="33" t="str">
        <f t="shared" ref="C21:C22" si="5">D21</f>
        <v>CABO DE COBRE 185MM2 - ISOLAMENTO PARA 0,6/1KV - CLASSE 5 - FLEXÍVEL - ISOLAÇÃO EM EPR 90 C</v>
      </c>
      <c r="D21" s="49" t="str">
        <f>VLOOKUP(A21,'2_MEMÓRIA'!B:D,3,0)</f>
        <v>CABO DE COBRE 185MM2 - ISOLAMENTO PARA 0,6/1KV - CLASSE 5 - FLEXÍVEL - ISOLAÇÃO EM EPR 90 C</v>
      </c>
      <c r="E21" s="35" t="str">
        <f>VLOOKUP(VLOOKUP(A21,'2_MEMÓRIA'!B:L,11,0),'0_critérios'!A:D,4,0)</f>
        <v>SIURB </v>
      </c>
      <c r="F21" s="36" t="str">
        <f>VLOOKUP(A21,'2_MEMÓRIA'!B:N,12,0)</f>
        <v>M</v>
      </c>
      <c r="G21" s="37">
        <f>VLOOKUP(A21,'2_MEMÓRIA'!B:O,14,0)</f>
        <v>1093.6</v>
      </c>
      <c r="H21" s="53">
        <f>VLOOKUP(A21,'2_MEMÓRIA'!B:O,13,0)</f>
        <v>207.9</v>
      </c>
      <c r="I21" s="39">
        <f t="shared" si="4"/>
        <v>227359.44</v>
      </c>
      <c r="J21" s="5"/>
    </row>
    <row r="22" outlineLevel="1">
      <c r="A22" s="31" t="s">
        <v>70</v>
      </c>
      <c r="B22" s="32" t="str">
        <f>VLOOKUP(A22,'2_MEMÓRIA'!B:C,2,0)</f>
        <v>09-003-122</v>
      </c>
      <c r="C22" s="33" t="str">
        <f t="shared" si="5"/>
        <v>CABO DE COBRE 2,50MM2 - ISOLAMENTO PARA 750V - AFUMEX - CLASSE 5 - FLEXÍVEL - ISOLAÇÃO EM HEPR 90 C</v>
      </c>
      <c r="D22" s="49" t="str">
        <f>VLOOKUP(A22,'2_MEMÓRIA'!B:D,3,0)</f>
        <v>CABO DE COBRE 2,50MM2 - ISOLAMENTO PARA 750V - AFUMEX - CLASSE 5 - FLEXÍVEL - ISOLAÇÃO EM HEPR 90 C</v>
      </c>
      <c r="E22" s="35" t="str">
        <f>VLOOKUP(VLOOKUP(A22,'2_MEMÓRIA'!B:L,11,0),'0_critérios'!A:D,4,0)</f>
        <v>SIURB </v>
      </c>
      <c r="F22" s="36" t="str">
        <f>VLOOKUP(A22,'2_MEMÓRIA'!B:N,12,0)</f>
        <v>M</v>
      </c>
      <c r="G22" s="37">
        <f>VLOOKUP(A22,'2_MEMÓRIA'!B:O,14,0)</f>
        <v>32360</v>
      </c>
      <c r="H22" s="53">
        <f>VLOOKUP(A22,'2_MEMÓRIA'!B:O,13,0)</f>
        <v>5.38</v>
      </c>
      <c r="I22" s="39">
        <f t="shared" si="4"/>
        <v>174096.8</v>
      </c>
      <c r="J22" s="5"/>
    </row>
    <row r="23" outlineLevel="1">
      <c r="A23" s="31" t="s">
        <v>73</v>
      </c>
      <c r="B23" s="32" t="str">
        <f>VLOOKUP(A23,'2_MEMÓRIA'!B:C,2,0)</f>
        <v>09-003-123</v>
      </c>
      <c r="C23" s="52" t="s">
        <v>75</v>
      </c>
      <c r="D23" s="49" t="str">
        <f>VLOOKUP(A23,'2_MEMÓRIA'!B:D,3,0)</f>
        <v>CABO DE COBRE 4MM2 - ISOLAMENTO PARA 750V - AFUMEX - CLASSE 5 - FLEXÍVEL - ISOLAÇÃO EM HEPR 90 C</v>
      </c>
      <c r="E23" s="35" t="str">
        <f>VLOOKUP(VLOOKUP(A23,'2_MEMÓRIA'!B:L,11,0),'0_critérios'!A:D,4,0)</f>
        <v>SIURB </v>
      </c>
      <c r="F23" s="36" t="str">
        <f>VLOOKUP(A23,'2_MEMÓRIA'!B:N,12,0)</f>
        <v>M</v>
      </c>
      <c r="G23" s="37">
        <f>VLOOKUP(A23,'2_MEMÓRIA'!B:O,14,0)</f>
        <v>4030</v>
      </c>
      <c r="H23" s="53">
        <f>VLOOKUP(A23,'2_MEMÓRIA'!B:O,13,0)</f>
        <v>7.6</v>
      </c>
      <c r="I23" s="39">
        <f t="shared" si="4"/>
        <v>30628</v>
      </c>
      <c r="J23" s="5"/>
    </row>
    <row r="24" outlineLevel="1">
      <c r="A24" s="31" t="s">
        <v>77</v>
      </c>
      <c r="B24" s="32" t="str">
        <f>VLOOKUP(A24,'2_MEMÓRIA'!B:C,2,0)</f>
        <v>09-005-035</v>
      </c>
      <c r="C24" s="33" t="str">
        <f t="shared" ref="C24:C26" si="6">D23</f>
        <v>CABO DE COBRE 4MM2 - ISOLAMENTO PARA 750V - AFUMEX - CLASSE 5 - FLEXÍVEL - ISOLAÇÃO EM HEPR 90 C</v>
      </c>
      <c r="D24" s="49" t="str">
        <f>VLOOKUP(A24,'2_MEMÓRIA'!B:D,3,0)</f>
        <v>CAIXA DE PASSAGEM TIPO CONDULETE - 3"</v>
      </c>
      <c r="E24" s="35" t="str">
        <f>VLOOKUP(VLOOKUP(A24,'2_MEMÓRIA'!B:L,11,0),'0_critérios'!A:D,4,0)</f>
        <v>SIURB </v>
      </c>
      <c r="F24" s="36" t="str">
        <f>VLOOKUP(A24,'2_MEMÓRIA'!B:N,12,0)</f>
        <v>UN</v>
      </c>
      <c r="G24" s="37">
        <f>VLOOKUP(A24,'2_MEMÓRIA'!B:O,14,0)</f>
        <v>354</v>
      </c>
      <c r="H24" s="53">
        <f>VLOOKUP(A24,'2_MEMÓRIA'!B:O,13,0)</f>
        <v>311.54</v>
      </c>
      <c r="I24" s="39">
        <f t="shared" si="4"/>
        <v>110285.16</v>
      </c>
      <c r="J24" s="5"/>
    </row>
    <row r="25" outlineLevel="1">
      <c r="A25" s="31" t="s">
        <v>80</v>
      </c>
      <c r="B25" s="32" t="str">
        <f>VLOOKUP(A25,'2_MEMÓRIA'!B:C,2,0)</f>
        <v>09-013-046</v>
      </c>
      <c r="C25" s="33" t="str">
        <f t="shared" si="6"/>
        <v>CAIXA DE PASSAGEM TIPO CONDULETE - 3"</v>
      </c>
      <c r="D25" s="49" t="str">
        <f>VLOOKUP(A25,'2_MEMÓRIA'!B:D,3,0)</f>
        <v>ELETROCALHA PERF. GALV. ELETROL. CHAPA 14 - 150X100MM C/ TAMPA E INST.</v>
      </c>
      <c r="E25" s="35" t="str">
        <f>VLOOKUP(VLOOKUP(A25,'2_MEMÓRIA'!B:L,11,0),'0_critérios'!A:D,4,0)</f>
        <v>SIURB </v>
      </c>
      <c r="F25" s="36" t="str">
        <f>VLOOKUP(A25,'2_MEMÓRIA'!B:N,12,0)</f>
        <v>M</v>
      </c>
      <c r="G25" s="37">
        <f>VLOOKUP(A25,'2_MEMÓRIA'!B:O,14,0)</f>
        <v>62.4</v>
      </c>
      <c r="H25" s="53">
        <f>VLOOKUP(A25,'2_MEMÓRIA'!B:O,13,0)</f>
        <v>185.28</v>
      </c>
      <c r="I25" s="39">
        <f t="shared" si="4"/>
        <v>11561.47</v>
      </c>
      <c r="J25" s="5"/>
    </row>
    <row r="26" outlineLevel="1">
      <c r="A26" s="31" t="s">
        <v>83</v>
      </c>
      <c r="B26" s="32" t="str">
        <f>VLOOKUP(A26,'2_MEMÓRIA'!B:C,2,0)</f>
        <v>09-013-047</v>
      </c>
      <c r="C26" s="33" t="str">
        <f t="shared" si="6"/>
        <v>ELETROCALHA PERF. GALV. ELETROL. CHAPA 14 - 150X100MM C/ TAMPA E INST.</v>
      </c>
      <c r="D26" s="49" t="str">
        <f>VLOOKUP(A26,'2_MEMÓRIA'!B:D,3,0)</f>
        <v>ELETROCALHA PERF. GALV. ELETROL. CHAPA 14 - 200X100MM C/ TAMPA E INST.</v>
      </c>
      <c r="E26" s="35" t="str">
        <f>VLOOKUP(VLOOKUP(A26,'2_MEMÓRIA'!B:L,11,0),'0_critérios'!A:D,4,0)</f>
        <v>SIURB </v>
      </c>
      <c r="F26" s="36" t="str">
        <f>VLOOKUP(A26,'2_MEMÓRIA'!B:N,12,0)</f>
        <v>M</v>
      </c>
      <c r="G26" s="37">
        <f>VLOOKUP(A26,'2_MEMÓRIA'!B:O,14,0)</f>
        <v>606</v>
      </c>
      <c r="H26" s="53">
        <f>VLOOKUP(A26,'2_MEMÓRIA'!B:O,13,0)</f>
        <v>212.49</v>
      </c>
      <c r="I26" s="39">
        <f t="shared" si="4"/>
        <v>128768.94</v>
      </c>
      <c r="J26" s="5"/>
    </row>
    <row r="27" outlineLevel="1">
      <c r="A27" s="31" t="s">
        <v>86</v>
      </c>
      <c r="B27" s="32" t="str">
        <f>VLOOKUP(A27,'2_MEMÓRIA'!B:C,2,0)</f>
        <v>09-013-050</v>
      </c>
      <c r="C27" s="52" t="s">
        <v>88</v>
      </c>
      <c r="D27" s="49" t="str">
        <f>VLOOKUP(A27,'2_MEMÓRIA'!B:D,3,0)</f>
        <v>ELETROCALHA PERF. GALV. ELETROL. CHAPA 14 - 400X100MM C/ TAMPA E INST.</v>
      </c>
      <c r="E27" s="35" t="str">
        <f>VLOOKUP(VLOOKUP(A27,'2_MEMÓRIA'!B:L,11,0),'0_critérios'!A:D,4,0)</f>
        <v>SIURB </v>
      </c>
      <c r="F27" s="36" t="str">
        <f>VLOOKUP(A27,'2_MEMÓRIA'!B:N,12,0)</f>
        <v>M</v>
      </c>
      <c r="G27" s="37">
        <f>VLOOKUP(A27,'2_MEMÓRIA'!B:O,14,0)</f>
        <v>1240.2</v>
      </c>
      <c r="H27" s="53">
        <f>VLOOKUP(A27,'2_MEMÓRIA'!B:O,13,0)</f>
        <v>304.67</v>
      </c>
      <c r="I27" s="39">
        <f t="shared" si="4"/>
        <v>377851.73</v>
      </c>
      <c r="J27" s="5"/>
    </row>
    <row r="28">
      <c r="A28" s="22" t="s">
        <v>90</v>
      </c>
      <c r="B28" s="41"/>
      <c r="C28" s="42"/>
      <c r="D28" s="43" t="str">
        <f>VLOOKUP(A28,'2_MEMÓRIA'!B:D,2,0)</f>
        <v>QBTG - SMART SAMPA</v>
      </c>
      <c r="E28" s="44"/>
      <c r="F28" s="45"/>
      <c r="G28" s="46"/>
      <c r="H28" s="47"/>
      <c r="I28" s="48">
        <f>IFERROR(SUM(I29:I32),0)</f>
        <v>226306.11</v>
      </c>
      <c r="J28" s="5"/>
    </row>
    <row r="29" outlineLevel="1">
      <c r="A29" s="31" t="s">
        <v>92</v>
      </c>
      <c r="B29" s="32" t="str">
        <f>VLOOKUP(A29,'2_MEMÓRIA'!B:C,2,0)</f>
        <v>COMP. 1</v>
      </c>
      <c r="C29" s="52" t="s">
        <v>94</v>
      </c>
      <c r="D29" s="49" t="str">
        <f>VLOOKUP(A29,'2_MEMÓRIA'!B:D,3,0)</f>
        <v>Caixa p/quadro (2000 x 1200 x 40mm) em chapa galvanizada, inclusive barramento, isolador e montagem, exclusive disjuntores</v>
      </c>
      <c r="E29" s="35" t="str">
        <f>VLOOKUP(VLOOKUP(A29,'2_MEMÓRIA'!B:L,11,0),'0_critérios'!A:D,4,0)</f>
        <v>COMPOSIÇÃO</v>
      </c>
      <c r="F29" s="53" t="str">
        <f>VLOOKUP(A29,'2_MEMÓRIA'!B:N,12,0)</f>
        <v>UN</v>
      </c>
      <c r="G29" s="37">
        <f>VLOOKUP(A29,'2_MEMÓRIA'!B:O,14,0)</f>
        <v>2</v>
      </c>
      <c r="H29" s="53">
        <f>VLOOKUP(A29,'2_MEMÓRIA'!B:O,13,0)</f>
        <v>20868.36</v>
      </c>
      <c r="I29" s="39">
        <f t="shared" ref="I29:I32" si="7">TRUNC(H29*G29,2)</f>
        <v>41736.72</v>
      </c>
      <c r="J29" s="5"/>
    </row>
    <row r="30" outlineLevel="1">
      <c r="A30" s="31" t="s">
        <v>97</v>
      </c>
      <c r="B30" s="32" t="str">
        <f>VLOOKUP(A30,'2_MEMÓRIA'!B:C,2,0)</f>
        <v>09-008-024</v>
      </c>
      <c r="C30" s="52" t="s">
        <v>99</v>
      </c>
      <c r="D30" s="49" t="str">
        <f>VLOOKUP(A30,'2_MEMÓRIA'!B:D,3,0)</f>
        <v>DISJUNTOR AUTOMÁTICO TRIPOLAR A SECO 1600A/600V</v>
      </c>
      <c r="E30" s="35" t="str">
        <f>VLOOKUP(VLOOKUP(A30,'2_MEMÓRIA'!B:L,11,0),'0_critérios'!A:D,4,0)</f>
        <v>SIURB </v>
      </c>
      <c r="F30" s="36" t="str">
        <f>VLOOKUP(A30,'2_MEMÓRIA'!B:N,12,0)</f>
        <v>UN</v>
      </c>
      <c r="G30" s="37">
        <f>VLOOKUP(A30,'2_MEMÓRIA'!B:O,14,0)</f>
        <v>6</v>
      </c>
      <c r="H30" s="53">
        <f>VLOOKUP(A30,'2_MEMÓRIA'!B:O,13,0)</f>
        <v>29957.46</v>
      </c>
      <c r="I30" s="39">
        <f t="shared" si="7"/>
        <v>179744.76</v>
      </c>
      <c r="J30" s="5"/>
    </row>
    <row r="31" outlineLevel="1">
      <c r="A31" s="31" t="s">
        <v>101</v>
      </c>
      <c r="B31" s="32" t="str">
        <f>VLOOKUP(A31,'2_MEMÓRIA'!B:C,2,0)</f>
        <v>09-017-037</v>
      </c>
      <c r="C31" s="52" t="s">
        <v>103</v>
      </c>
      <c r="D31" s="49" t="str">
        <f>VLOOKUP(A31,'2_MEMÓRIA'!B:D,3,0)</f>
        <v>TRANSFORMADOR DE CORRENTE PARA PROTEÇÃO DE INSTALAÇÃO PRIMÁRIA (TENSÃO MÁXIMA 15kV – USO INTERNO) – RELAÇÃO 200:5A</v>
      </c>
      <c r="E31" s="35" t="str">
        <f>VLOOKUP(VLOOKUP(A31,'2_MEMÓRIA'!B:L,11,0),'0_critérios'!A:D,4,0)</f>
        <v>SIURB </v>
      </c>
      <c r="F31" s="36" t="str">
        <f>VLOOKUP(A31,'2_MEMÓRIA'!B:N,12,0)</f>
        <v>UN</v>
      </c>
      <c r="G31" s="37">
        <f>VLOOKUP(A31,'2_MEMÓRIA'!B:O,14,0)</f>
        <v>3</v>
      </c>
      <c r="H31" s="53">
        <f>VLOOKUP(A31,'2_MEMÓRIA'!B:O,13,0)</f>
        <v>1526.14</v>
      </c>
      <c r="I31" s="39">
        <f t="shared" si="7"/>
        <v>4578.42</v>
      </c>
      <c r="J31" s="5"/>
    </row>
    <row r="32" outlineLevel="1">
      <c r="A32" s="31" t="s">
        <v>105</v>
      </c>
      <c r="B32" s="32" t="str">
        <f>VLOOKUP(A32,'2_MEMÓRIA'!B:C,2,0)</f>
        <v>09-008-012</v>
      </c>
      <c r="C32" s="52" t="s">
        <v>107</v>
      </c>
      <c r="D32" s="49" t="str">
        <f>VLOOKUP(A32,'2_MEMÓRIA'!B:D,3,0)</f>
        <v>MINI DISJUNTOR - TIPO EUROPEU (IEC) - BIPOLAR 6/25A</v>
      </c>
      <c r="E32" s="35" t="str">
        <f>VLOOKUP(VLOOKUP(A32,'2_MEMÓRIA'!B:L,11,0),'0_critérios'!A:D,4,0)</f>
        <v>SIURB </v>
      </c>
      <c r="F32" s="36" t="str">
        <f>VLOOKUP(A32,'2_MEMÓRIA'!B:N,12,0)</f>
        <v>UN</v>
      </c>
      <c r="G32" s="37">
        <f>VLOOKUP(A32,'2_MEMÓRIA'!B:O,14,0)</f>
        <v>3</v>
      </c>
      <c r="H32" s="53">
        <f>VLOOKUP(A32,'2_MEMÓRIA'!B:O,13,0)</f>
        <v>82.07</v>
      </c>
      <c r="I32" s="39">
        <f t="shared" si="7"/>
        <v>246.21</v>
      </c>
      <c r="J32" s="5"/>
    </row>
    <row r="33">
      <c r="A33" s="22" t="s">
        <v>109</v>
      </c>
      <c r="B33" s="41"/>
      <c r="C33" s="42"/>
      <c r="D33" s="43" t="str">
        <f>VLOOKUP(A33,'2_MEMÓRIA'!B:D,2,0)</f>
        <v>QUADROS TRAFOS</v>
      </c>
      <c r="E33" s="44"/>
      <c r="F33" s="45"/>
      <c r="G33" s="46"/>
      <c r="H33" s="47"/>
      <c r="I33" s="48">
        <f>IFERROR(SUM(I34:I35),0)</f>
        <v>53139.64</v>
      </c>
      <c r="J33" s="5"/>
    </row>
    <row r="34" outlineLevel="1">
      <c r="A34" s="31" t="s">
        <v>111</v>
      </c>
      <c r="B34" s="32" t="str">
        <f>VLOOKUP(A34,'2_MEMÓRIA'!B:C,2,0)</f>
        <v>COMP. 1</v>
      </c>
      <c r="C34" s="33" t="str">
        <f t="shared" ref="C34:C35" si="8">D34</f>
        <v>Caixa p/quadro (2000 x 1200 x 40mm) em chapa galvanizada, inclusive barramento, isolador e montagem, exclusive disjuntores</v>
      </c>
      <c r="D34" s="49" t="str">
        <f>VLOOKUP(A34,'2_MEMÓRIA'!B:D,3,0)</f>
        <v>Caixa p/quadro (2000 x 1200 x 40mm) em chapa galvanizada, inclusive barramento, isolador e montagem, exclusive disjuntores</v>
      </c>
      <c r="E34" s="35" t="str">
        <f>VLOOKUP(VLOOKUP(A34,'2_MEMÓRIA'!B:L,11,0),'0_critérios'!A:D,4,0)</f>
        <v>COMPOSIÇÃO</v>
      </c>
      <c r="F34" s="53" t="str">
        <f>VLOOKUP(A34,'2_MEMÓRIA'!B:N,12,0)</f>
        <v>UN</v>
      </c>
      <c r="G34" s="37">
        <f>VLOOKUP(A34,'2_MEMÓRIA'!B:O,14,0)</f>
        <v>1</v>
      </c>
      <c r="H34" s="53">
        <f>VLOOKUP(A34,'2_MEMÓRIA'!B:O,13,0)</f>
        <v>20868.36</v>
      </c>
      <c r="I34" s="39">
        <f t="shared" ref="I34:I35" si="9">TRUNC(H34*G34,2)</f>
        <v>20868.36</v>
      </c>
      <c r="J34" s="5"/>
    </row>
    <row r="35" outlineLevel="1">
      <c r="A35" s="51" t="s">
        <v>112</v>
      </c>
      <c r="B35" s="32" t="str">
        <f>VLOOKUP(A35,'2_MEMÓRIA'!B:C,2,0)</f>
        <v>101900</v>
      </c>
      <c r="C35" s="33" t="str">
        <f t="shared" si="8"/>
        <v>DISJUNTOR BAIXA TENSÃO TRIPOLAR A SECO 800A/600V - FORNECIMENTO E INSTALAÇÃO. AF_07/2025</v>
      </c>
      <c r="D35" s="49" t="str">
        <f>VLOOKUP(A35,'2_MEMÓRIA'!B:D,3,0)</f>
        <v>DISJUNTOR BAIXA TENSÃO TRIPOLAR A SECO 800A/600V - FORNECIMENTO E INSTALAÇÃO. AF_07/2025</v>
      </c>
      <c r="E35" s="35" t="str">
        <f>VLOOKUP(VLOOKUP(A35,'2_MEMÓRIA'!B:L,11,0),'0_critérios'!A:D,4,0)</f>
        <v>SINAPI </v>
      </c>
      <c r="F35" s="36" t="str">
        <f>VLOOKUP(A35,'2_MEMÓRIA'!B:N,12,0)</f>
        <v>UN</v>
      </c>
      <c r="G35" s="37">
        <f>VLOOKUP(A35,'2_MEMÓRIA'!B:O,14,0)</f>
        <v>8</v>
      </c>
      <c r="H35" s="53">
        <f>VLOOKUP(A35,'2_MEMÓRIA'!B:O,13,0)</f>
        <v>4033.91</v>
      </c>
      <c r="I35" s="39">
        <f t="shared" si="9"/>
        <v>32271.28</v>
      </c>
      <c r="J35" s="5"/>
    </row>
    <row r="36">
      <c r="A36" s="22" t="s">
        <v>115</v>
      </c>
      <c r="B36" s="41"/>
      <c r="C36" s="42"/>
      <c r="D36" s="43" t="str">
        <f>VLOOKUP(A36,'2_MEMÓRIA'!B:D,2,0)</f>
        <v>QGBT - AR CONDICIONADO</v>
      </c>
      <c r="E36" s="44"/>
      <c r="F36" s="45"/>
      <c r="G36" s="46"/>
      <c r="H36" s="47"/>
      <c r="I36" s="48">
        <f>IFERROR(SUM(I37:I42),0)</f>
        <v>35455.82</v>
      </c>
      <c r="J36" s="5"/>
    </row>
    <row r="37" outlineLevel="1">
      <c r="A37" s="31" t="s">
        <v>117</v>
      </c>
      <c r="B37" s="32" t="str">
        <f>VLOOKUP(A37,'2_MEMÓRIA'!B:C,2,0)</f>
        <v>COMP. 1</v>
      </c>
      <c r="C37" s="33" t="str">
        <f t="shared" ref="C37:C42" si="10">D37</f>
        <v>Caixa p/quadro (2000 x 1200 x 40mm) em chapa galvanizada, inclusive barramento, isolador e montagem, exclusive disjuntores</v>
      </c>
      <c r="D37" s="49" t="str">
        <f>VLOOKUP(A37,'2_MEMÓRIA'!B:D,3,0)</f>
        <v>Caixa p/quadro (2000 x 1200 x 40mm) em chapa galvanizada, inclusive barramento, isolador e montagem, exclusive disjuntores</v>
      </c>
      <c r="E37" s="35" t="str">
        <f>VLOOKUP(VLOOKUP(A37,'2_MEMÓRIA'!B:L,11,0),'0_critérios'!A:D,4,0)</f>
        <v>COMPOSIÇÃO</v>
      </c>
      <c r="F37" s="53" t="str">
        <f>VLOOKUP(A37,'2_MEMÓRIA'!B:N,12,0)</f>
        <v>UN</v>
      </c>
      <c r="G37" s="37">
        <f>VLOOKUP(A37,'2_MEMÓRIA'!B:O,14,0)</f>
        <v>1</v>
      </c>
      <c r="H37" s="53">
        <f>VLOOKUP(A37,'2_MEMÓRIA'!B:O,13,0)</f>
        <v>20868.36</v>
      </c>
      <c r="I37" s="39">
        <f t="shared" ref="I37:I42" si="11">TRUNC(H37*G37,2)</f>
        <v>20868.36</v>
      </c>
      <c r="J37" s="5"/>
    </row>
    <row r="38" outlineLevel="1">
      <c r="A38" s="31" t="s">
        <v>118</v>
      </c>
      <c r="B38" s="32" t="str">
        <f>VLOOKUP(A38,'2_MEMÓRIA'!B:C,2,0)</f>
        <v>101900</v>
      </c>
      <c r="C38" s="33" t="str">
        <f t="shared" si="10"/>
        <v>DISJUNTOR BAIXA TENSÃO TRIPOLAR A SECO 800A/600V - FORNECIMENTO E INSTALAÇÃO. AF_07/2025</v>
      </c>
      <c r="D38" s="49" t="str">
        <f>VLOOKUP(A38,'2_MEMÓRIA'!B:D,3,0)</f>
        <v>DISJUNTOR BAIXA TENSÃO TRIPOLAR A SECO 800A/600V - FORNECIMENTO E INSTALAÇÃO. AF_07/2025</v>
      </c>
      <c r="E38" s="35" t="str">
        <f>VLOOKUP(VLOOKUP(A38,'2_MEMÓRIA'!B:L,11,0),'0_critérios'!A:D,4,0)</f>
        <v>SINAPI </v>
      </c>
      <c r="F38" s="36" t="str">
        <f>VLOOKUP(A38,'2_MEMÓRIA'!B:N,12,0)</f>
        <v>UN</v>
      </c>
      <c r="G38" s="37">
        <f>VLOOKUP(A38,'2_MEMÓRIA'!B:O,14,0)</f>
        <v>1</v>
      </c>
      <c r="H38" s="53">
        <f>VLOOKUP(A38,'2_MEMÓRIA'!B:O,13,0)</f>
        <v>4033.91</v>
      </c>
      <c r="I38" s="39">
        <f t="shared" si="11"/>
        <v>4033.91</v>
      </c>
      <c r="J38" s="5"/>
    </row>
    <row r="39" outlineLevel="1">
      <c r="A39" s="31" t="s">
        <v>119</v>
      </c>
      <c r="B39" s="32" t="str">
        <f>VLOOKUP(A39,'2_MEMÓRIA'!B:C,2,0)</f>
        <v> 37.11.120 </v>
      </c>
      <c r="C39" s="33" t="str">
        <f t="shared" si="10"/>
        <v>Base de fusível tripolar de 15 kV</v>
      </c>
      <c r="D39" s="49" t="str">
        <f>VLOOKUP(A39,'2_MEMÓRIA'!B:D,3,0)</f>
        <v>Base de fusível tripolar de 15 kV</v>
      </c>
      <c r="E39" s="54" t="str">
        <f>VLOOKUP(VLOOKUP(A39,'2_MEMÓRIA'!B:L,11,0),'0_critérios'!A:D,4,0)</f>
        <v>CPOS/CDHU</v>
      </c>
      <c r="F39" s="36" t="str">
        <f>VLOOKUP(A39,'2_MEMÓRIA'!B:N,12,0)</f>
        <v>UN</v>
      </c>
      <c r="G39" s="37">
        <f>VLOOKUP(A39,'2_MEMÓRIA'!B:O,14,0)</f>
        <v>3</v>
      </c>
      <c r="H39" s="53">
        <f>VLOOKUP(A39,'2_MEMÓRIA'!B:O,13,0)</f>
        <v>1502.13</v>
      </c>
      <c r="I39" s="39">
        <f t="shared" si="11"/>
        <v>4506.39</v>
      </c>
      <c r="J39" s="5"/>
    </row>
    <row r="40" outlineLevel="1">
      <c r="A40" s="31" t="s">
        <v>123</v>
      </c>
      <c r="B40" s="32" t="str">
        <f>VLOOKUP(A40,'2_MEMÓRIA'!B:C,2,0)</f>
        <v>09-017-001</v>
      </c>
      <c r="C40" s="33" t="str">
        <f t="shared" si="10"/>
        <v>DPS - DISPOSITIVO PROTEÇÃO CONTRA SURTOS 275V - 40KA</v>
      </c>
      <c r="D40" s="49" t="str">
        <f>VLOOKUP(A40,'2_MEMÓRIA'!B:D,3,0)</f>
        <v>DPS - DISPOSITIVO PROTEÇÃO CONTRA SURTOS 275V - 40KA</v>
      </c>
      <c r="E40" s="35" t="str">
        <f>VLOOKUP(VLOOKUP(A40,'2_MEMÓRIA'!B:L,11,0),'0_critérios'!A:D,4,0)</f>
        <v>SIURB </v>
      </c>
      <c r="F40" s="36" t="str">
        <f>VLOOKUP(A40,'2_MEMÓRIA'!B:N,12,0)</f>
        <v>UN</v>
      </c>
      <c r="G40" s="37">
        <f>VLOOKUP(A40,'2_MEMÓRIA'!B:O,14,0)</f>
        <v>4</v>
      </c>
      <c r="H40" s="53">
        <f>VLOOKUP(A40,'2_MEMÓRIA'!B:O,13,0)</f>
        <v>250.7</v>
      </c>
      <c r="I40" s="39">
        <f t="shared" si="11"/>
        <v>1002.8</v>
      </c>
      <c r="J40" s="5"/>
    </row>
    <row r="41" outlineLevel="1">
      <c r="A41" s="31" t="s">
        <v>126</v>
      </c>
      <c r="B41" s="32" t="str">
        <f>VLOOKUP(A41,'2_MEMÓRIA'!B:C,2,0)</f>
        <v>09-017-037</v>
      </c>
      <c r="C41" s="33" t="str">
        <f t="shared" si="10"/>
        <v>TRANSFORMADOR DE CORRENTE PARA PROTEÇÃO DE INSTALAÇÃO PRIMÁRIA (TENSÃO MÁXIMA 15kV – USO INTERNO) – RELAÇÃO 200:5A</v>
      </c>
      <c r="D41" s="49" t="str">
        <f>VLOOKUP(A41,'2_MEMÓRIA'!B:D,3,0)</f>
        <v>TRANSFORMADOR DE CORRENTE PARA PROTEÇÃO DE INSTALAÇÃO PRIMÁRIA (TENSÃO MÁXIMA 15kV – USO INTERNO) – RELAÇÃO 200:5A</v>
      </c>
      <c r="E41" s="35" t="str">
        <f>VLOOKUP(VLOOKUP(A41,'2_MEMÓRIA'!B:L,11,0),'0_critérios'!A:D,4,0)</f>
        <v>SIURB </v>
      </c>
      <c r="F41" s="36" t="str">
        <f>VLOOKUP(A41,'2_MEMÓRIA'!B:N,12,0)</f>
        <v>UN</v>
      </c>
      <c r="G41" s="37">
        <f>VLOOKUP(A41,'2_MEMÓRIA'!B:O,14,0)</f>
        <v>3</v>
      </c>
      <c r="H41" s="53">
        <f>VLOOKUP(A41,'2_MEMÓRIA'!B:O,13,0)</f>
        <v>1526.14</v>
      </c>
      <c r="I41" s="39">
        <f t="shared" si="11"/>
        <v>4578.42</v>
      </c>
      <c r="J41" s="5"/>
    </row>
    <row r="42" outlineLevel="1">
      <c r="A42" s="31" t="s">
        <v>127</v>
      </c>
      <c r="B42" s="32" t="str">
        <f>VLOOKUP(A42,'2_MEMÓRIA'!B:C,2,0)</f>
        <v> 43.20.260 </v>
      </c>
      <c r="C42" s="33" t="str">
        <f t="shared" si="10"/>
        <v>Termostato para aquecimento ou refrigeração com programação horária</v>
      </c>
      <c r="D42" s="49" t="str">
        <f>VLOOKUP(A42,'2_MEMÓRIA'!B:D,3,0)</f>
        <v>Termostato para aquecimento ou refrigeração com programação horária</v>
      </c>
      <c r="E42" s="54" t="str">
        <f>VLOOKUP(VLOOKUP(A42,'2_MEMÓRIA'!B:L,11,0),'0_critérios'!A:D,4,0)</f>
        <v>CPOS/CDHU</v>
      </c>
      <c r="F42" s="36" t="str">
        <f>VLOOKUP(A42,'2_MEMÓRIA'!B:N,12,0)</f>
        <v>UN</v>
      </c>
      <c r="G42" s="37">
        <f>VLOOKUP(A42,'2_MEMÓRIA'!B:O,14,0)</f>
        <v>1</v>
      </c>
      <c r="H42" s="53">
        <f>VLOOKUP(A42,'2_MEMÓRIA'!B:O,13,0)</f>
        <v>465.94</v>
      </c>
      <c r="I42" s="39">
        <f t="shared" si="11"/>
        <v>465.94</v>
      </c>
      <c r="J42" s="5"/>
    </row>
    <row r="43">
      <c r="A43" s="22" t="s">
        <v>130</v>
      </c>
      <c r="B43" s="41"/>
      <c r="C43" s="42"/>
      <c r="D43" s="43" t="str">
        <f>VLOOKUP(A43,'2_MEMÓRIA'!B:D,2,0)</f>
        <v>QGBT - 1</v>
      </c>
      <c r="E43" s="44"/>
      <c r="F43" s="55"/>
      <c r="G43" s="46"/>
      <c r="H43" s="47"/>
      <c r="I43" s="48">
        <f>IFERROR(SUM(I44:I51),0)</f>
        <v>85707.45</v>
      </c>
      <c r="J43" s="5"/>
    </row>
    <row r="44" outlineLevel="1">
      <c r="A44" s="31" t="s">
        <v>132</v>
      </c>
      <c r="B44" s="32" t="str">
        <f>VLOOKUP(A44,'2_MEMÓRIA'!B:C,2,0)</f>
        <v>COMP. 1</v>
      </c>
      <c r="C44" s="52" t="s">
        <v>133</v>
      </c>
      <c r="D44" s="49" t="str">
        <f>VLOOKUP(A44,'2_MEMÓRIA'!B:D,3,0)</f>
        <v>Caixa p/quadro (2000 x 1200 x 40mm) em chapa galvanizada, inclusive barramento, isolador e montagem, exclusive disjuntores</v>
      </c>
      <c r="E44" s="35" t="str">
        <f>VLOOKUP(VLOOKUP(A44,'2_MEMÓRIA'!B:L,11,0),'0_critérios'!A:D,4,0)</f>
        <v>COMPOSIÇÃO</v>
      </c>
      <c r="F44" s="53" t="str">
        <f>VLOOKUP(A44,'2_MEMÓRIA'!B:N,12,0)</f>
        <v>UN</v>
      </c>
      <c r="G44" s="37">
        <f>VLOOKUP(A44,'2_MEMÓRIA'!B:O,14,0)</f>
        <v>2</v>
      </c>
      <c r="H44" s="53">
        <f>VLOOKUP(A44,'2_MEMÓRIA'!B:O,13,0)</f>
        <v>20868.36</v>
      </c>
      <c r="I44" s="39">
        <f t="shared" ref="I44:I51" si="12">TRUNC(H44*G44,2)</f>
        <v>41736.72</v>
      </c>
      <c r="J44" s="5"/>
    </row>
    <row r="45" outlineLevel="1">
      <c r="A45" s="31" t="s">
        <v>134</v>
      </c>
      <c r="B45" s="32" t="str">
        <f>VLOOKUP(A45,'2_MEMÓRIA'!B:C,2,0)</f>
        <v>09-017-037</v>
      </c>
      <c r="C45" s="52" t="s">
        <v>135</v>
      </c>
      <c r="D45" s="34" t="str">
        <f>VLOOKUP(A45,'2_MEMÓRIA'!B:D,3,0)</f>
        <v>TRANSFORMADOR DE CORRENTE PARA PROTEÇÃO DE INSTALAÇÃO PRIMÁRIA (TENSÃO MÁXIMA 15kV – USO INTERNO) – RELAÇÃO 200:5A</v>
      </c>
      <c r="E45" s="56" t="str">
        <f>VLOOKUP(VLOOKUP(A45,'2_MEMÓRIA'!B:L,11,0),'0_critérios'!A:D,4,0)</f>
        <v>SIURB </v>
      </c>
      <c r="F45" s="36" t="str">
        <f>VLOOKUP(A45,'2_MEMÓRIA'!B:N,12,0)</f>
        <v>UN</v>
      </c>
      <c r="G45" s="37">
        <f>VLOOKUP(A45,'2_MEMÓRIA'!B:O,14,0)</f>
        <v>6</v>
      </c>
      <c r="H45" s="53">
        <f>VLOOKUP(A45,'2_MEMÓRIA'!B:O,13,0)</f>
        <v>1526.14</v>
      </c>
      <c r="I45" s="39">
        <f t="shared" si="12"/>
        <v>9156.84</v>
      </c>
      <c r="J45" s="5"/>
    </row>
    <row r="46" outlineLevel="1">
      <c r="A46" s="31" t="s">
        <v>136</v>
      </c>
      <c r="B46" s="32" t="str">
        <f>VLOOKUP(A46,'2_MEMÓRIA'!B:C,2,0)</f>
        <v> 37.11.120 </v>
      </c>
      <c r="C46" s="52" t="s">
        <v>137</v>
      </c>
      <c r="D46" s="34" t="str">
        <f>VLOOKUP(A46,'2_MEMÓRIA'!B:D,3,0)</f>
        <v>Base de fusível tripolar de 15 kV</v>
      </c>
      <c r="E46" s="56" t="str">
        <f>VLOOKUP(VLOOKUP(A46,'2_MEMÓRIA'!B:L,11,0),'0_critérios'!A:D,4,0)</f>
        <v>SIURB </v>
      </c>
      <c r="F46" s="36" t="str">
        <f>VLOOKUP(A46,'2_MEMÓRIA'!B:N,12,0)</f>
        <v>UN</v>
      </c>
      <c r="G46" s="37">
        <f>VLOOKUP(A46,'2_MEMÓRIA'!B:O,14,0)</f>
        <v>6</v>
      </c>
      <c r="H46" s="53">
        <f>VLOOKUP(A46,'2_MEMÓRIA'!B:O,13,0)</f>
        <v>1502.13</v>
      </c>
      <c r="I46" s="39">
        <f t="shared" si="12"/>
        <v>9012.78</v>
      </c>
      <c r="J46" s="5"/>
    </row>
    <row r="47" outlineLevel="1">
      <c r="A47" s="31" t="s">
        <v>138</v>
      </c>
      <c r="B47" s="32" t="str">
        <f>VLOOKUP(A47,'2_MEMÓRIA'!B:C,2,0)</f>
        <v>09-014-029</v>
      </c>
      <c r="C47" s="52" t="s">
        <v>140</v>
      </c>
      <c r="D47" s="34" t="str">
        <f>VLOOKUP(A47,'2_MEMÓRIA'!B:D,3,0)</f>
        <v>FUSIVEL HH PARA 40A/ 15KV</v>
      </c>
      <c r="E47" s="56" t="str">
        <f>VLOOKUP(VLOOKUP(A47,'2_MEMÓRIA'!B:L,11,0),'0_critérios'!A:D,4,0)</f>
        <v>SIURB </v>
      </c>
      <c r="F47" s="36" t="str">
        <f>VLOOKUP(A47,'2_MEMÓRIA'!B:N,12,0)</f>
        <v>UN</v>
      </c>
      <c r="G47" s="37">
        <f>VLOOKUP(A47,'2_MEMÓRIA'!B:O,14,0)</f>
        <v>6</v>
      </c>
      <c r="H47" s="53">
        <f>VLOOKUP(A47,'2_MEMÓRIA'!B:O,13,0)</f>
        <v>460.89</v>
      </c>
      <c r="I47" s="39">
        <f t="shared" si="12"/>
        <v>2765.34</v>
      </c>
      <c r="J47" s="5"/>
    </row>
    <row r="48" outlineLevel="1">
      <c r="A48" s="31" t="s">
        <v>142</v>
      </c>
      <c r="B48" s="32" t="str">
        <f>VLOOKUP(A48,'2_MEMÓRIA'!B:C,2,0)</f>
        <v>09-017-001</v>
      </c>
      <c r="C48" s="52" t="s">
        <v>143</v>
      </c>
      <c r="D48" s="34" t="str">
        <f>VLOOKUP(A48,'2_MEMÓRIA'!B:D,3,0)</f>
        <v>DPS - DISPOSITIVO PROTEÇÃO CONTRA SURTOS 275V - 40KA</v>
      </c>
      <c r="E48" s="56" t="str">
        <f>VLOOKUP(VLOOKUP(A48,'2_MEMÓRIA'!B:L,11,0),'0_critérios'!A:D,4,0)</f>
        <v>SIURB </v>
      </c>
      <c r="F48" s="36" t="str">
        <f>VLOOKUP(A48,'2_MEMÓRIA'!B:N,12,0)</f>
        <v>UN</v>
      </c>
      <c r="G48" s="37">
        <f>VLOOKUP(A48,'2_MEMÓRIA'!B:O,14,0)</f>
        <v>4</v>
      </c>
      <c r="H48" s="53">
        <f>VLOOKUP(A48,'2_MEMÓRIA'!B:O,13,0)</f>
        <v>250.7</v>
      </c>
      <c r="I48" s="39">
        <f t="shared" si="12"/>
        <v>1002.8</v>
      </c>
      <c r="J48" s="5"/>
    </row>
    <row r="49" outlineLevel="1">
      <c r="A49" s="31" t="s">
        <v>144</v>
      </c>
      <c r="B49" s="32" t="str">
        <f>VLOOKUP(A49,'2_MEMÓRIA'!B:C,2,0)</f>
        <v>101900</v>
      </c>
      <c r="C49" s="52" t="s">
        <v>145</v>
      </c>
      <c r="D49" s="34" t="str">
        <f>VLOOKUP(A49,'2_MEMÓRIA'!B:D,3,0)</f>
        <v>DISJUNTOR BAIXA TENSÃO TRIPOLAR A SECO 800A/600V - FORNECIMENTO E INSTALAÇÃO. AF_07/2025</v>
      </c>
      <c r="E49" s="56" t="str">
        <f>VLOOKUP(VLOOKUP(A49,'2_MEMÓRIA'!B:L,11,0),'0_critérios'!A:D,4,0)</f>
        <v>SINAPI </v>
      </c>
      <c r="F49" s="36" t="str">
        <f>VLOOKUP(A49,'2_MEMÓRIA'!B:N,12,0)</f>
        <v>UN</v>
      </c>
      <c r="G49" s="37">
        <f>VLOOKUP(A49,'2_MEMÓRIA'!B:O,14,0)</f>
        <v>2</v>
      </c>
      <c r="H49" s="53">
        <f>VLOOKUP(A49,'2_MEMÓRIA'!B:O,13,0)</f>
        <v>4033.91</v>
      </c>
      <c r="I49" s="39">
        <f t="shared" si="12"/>
        <v>8067.82</v>
      </c>
      <c r="J49" s="5"/>
    </row>
    <row r="50" outlineLevel="1">
      <c r="A50" s="31" t="s">
        <v>146</v>
      </c>
      <c r="B50" s="32" t="str">
        <f>VLOOKUP(A50,'2_MEMÓRIA'!B:C,2,0)</f>
        <v>COMP. 3</v>
      </c>
      <c r="C50" s="52" t="s">
        <v>145</v>
      </c>
      <c r="D50" s="34" t="str">
        <f>VLOOKUP(A50,'2_MEMÓRIA'!B:D,3,0)</f>
        <v>DISJUNTOR TRIPOLAR CAIXA MOLDADA 690VCA 600A 10KA STECK</v>
      </c>
      <c r="E50" s="56" t="str">
        <f>VLOOKUP(VLOOKUP(A50,'2_MEMÓRIA'!B:L,11,0),'0_critérios'!A:D,4,0)</f>
        <v>COMPOSIÇÃO</v>
      </c>
      <c r="F50" s="53" t="str">
        <f>VLOOKUP(A50,'2_MEMÓRIA'!B:N,12,0)</f>
        <v>UN </v>
      </c>
      <c r="G50" s="37">
        <f>VLOOKUP(A50,'2_MEMÓRIA'!B:O,14,0)</f>
        <v>3</v>
      </c>
      <c r="H50" s="53">
        <f>VLOOKUP(A50,'2_MEMÓRIA'!B:O,13,0)</f>
        <v>3244.91</v>
      </c>
      <c r="I50" s="39">
        <f t="shared" si="12"/>
        <v>9734.73</v>
      </c>
      <c r="J50" s="5"/>
    </row>
    <row r="51" outlineLevel="1">
      <c r="A51" s="31" t="s">
        <v>150</v>
      </c>
      <c r="B51" s="32" t="str">
        <f>VLOOKUP(A51,'2_MEMÓRIA'!B:C,2,0)</f>
        <v>09-008-046</v>
      </c>
      <c r="C51" s="52" t="s">
        <v>145</v>
      </c>
      <c r="D51" s="34" t="str">
        <f>VLOOKUP(A51,'2_MEMÓRIA'!B:D,3,0)</f>
        <v>DISJUNTOR CAIXA MOLDADA TRIPOLAR 100A COM DISPARADOR TERMOMAGNÉTICO AJUSTÁVEL</v>
      </c>
      <c r="E51" s="56" t="str">
        <f>VLOOKUP(VLOOKUP(A51,'2_MEMÓRIA'!B:L,11,0),'0_critérios'!A:D,4,0)</f>
        <v>SIURB </v>
      </c>
      <c r="F51" s="36" t="str">
        <f>VLOOKUP(A51,'2_MEMÓRIA'!B:N,12,0)</f>
        <v>UN</v>
      </c>
      <c r="G51" s="37">
        <f>VLOOKUP(A51,'2_MEMÓRIA'!B:O,14,0)</f>
        <v>3</v>
      </c>
      <c r="H51" s="53">
        <f>VLOOKUP(A51,'2_MEMÓRIA'!B:O,13,0)</f>
        <v>1410.14</v>
      </c>
      <c r="I51" s="39">
        <f t="shared" si="12"/>
        <v>4230.42</v>
      </c>
      <c r="J51" s="5"/>
    </row>
    <row r="52">
      <c r="A52" s="22" t="s">
        <v>153</v>
      </c>
      <c r="B52" s="41"/>
      <c r="C52" s="42"/>
      <c r="D52" s="43" t="str">
        <f>VLOOKUP(A52,'2_MEMÓRIA'!B:D,2,0)</f>
        <v>QGBT - 2</v>
      </c>
      <c r="E52" s="44"/>
      <c r="F52" s="45"/>
      <c r="G52" s="46"/>
      <c r="H52" s="47"/>
      <c r="I52" s="48">
        <f>IFERROR(SUM(I53:I58),0)</f>
        <v>70530.26</v>
      </c>
      <c r="J52" s="5"/>
    </row>
    <row r="53" outlineLevel="1">
      <c r="A53" s="31" t="s">
        <v>155</v>
      </c>
      <c r="B53" s="32" t="str">
        <f>VLOOKUP(A53,'2_MEMÓRIA'!B:C,2,0)</f>
        <v>COMP. 1</v>
      </c>
      <c r="C53" s="33" t="str">
        <f t="shared" ref="C53:C58" si="13">D53</f>
        <v>Caixa p/quadro (2000 x 1200 x 40mm) em chapa galvanizada, inclusive barramento, isolador e montagem, exclusive disjuntores</v>
      </c>
      <c r="D53" s="34" t="str">
        <f>VLOOKUP(A53,'2_MEMÓRIA'!B:D,3,0)</f>
        <v>Caixa p/quadro (2000 x 1200 x 40mm) em chapa galvanizada, inclusive barramento, isolador e montagem, exclusive disjuntores</v>
      </c>
      <c r="E53" s="56" t="str">
        <f>VLOOKUP(VLOOKUP(A53,'2_MEMÓRIA'!B:L,11,0),'0_critérios'!A:D,4,0)</f>
        <v>COMPOSIÇÃO</v>
      </c>
      <c r="F53" s="36" t="str">
        <f>VLOOKUP(A53,'2_MEMÓRIA'!B:N,12,0)</f>
        <v>UN</v>
      </c>
      <c r="G53" s="37">
        <f>VLOOKUP(A53,'2_MEMÓRIA'!B:O,14,0)</f>
        <v>2</v>
      </c>
      <c r="H53" s="53">
        <f>VLOOKUP(A53,'2_MEMÓRIA'!B:O,13,0)</f>
        <v>20868.36</v>
      </c>
      <c r="I53" s="39">
        <f t="shared" ref="I53:I58" si="14">TRUNC(H53*G53,2)</f>
        <v>41736.72</v>
      </c>
      <c r="J53" s="5"/>
    </row>
    <row r="54" outlineLevel="1">
      <c r="A54" s="31" t="s">
        <v>156</v>
      </c>
      <c r="B54" s="32" t="str">
        <f>VLOOKUP(A54,'2_MEMÓRIA'!B:C,2,0)</f>
        <v>09-017-037</v>
      </c>
      <c r="C54" s="33" t="str">
        <f t="shared" si="13"/>
        <v>TRANSFORMADOR DE CORRENTE PARA PROTEÇÃO DE INSTALAÇÃO PRIMÁRIA (TENSÃO MÁXIMA 15kV – USO INTERNO) – RELAÇÃO 200:5A</v>
      </c>
      <c r="D54" s="34" t="str">
        <f>VLOOKUP(A54,'2_MEMÓRIA'!B:D,3,0)</f>
        <v>TRANSFORMADOR DE CORRENTE PARA PROTEÇÃO DE INSTALAÇÃO PRIMÁRIA (TENSÃO MÁXIMA 15kV – USO INTERNO) – RELAÇÃO 200:5A</v>
      </c>
      <c r="E54" s="56" t="str">
        <f>VLOOKUP(VLOOKUP(A54,'2_MEMÓRIA'!B:L,11,0),'0_critérios'!A:D,4,0)</f>
        <v>SIURB </v>
      </c>
      <c r="F54" s="36" t="str">
        <f>VLOOKUP(A54,'2_MEMÓRIA'!B:N,12,0)</f>
        <v>UN</v>
      </c>
      <c r="G54" s="37">
        <f>VLOOKUP(A54,'2_MEMÓRIA'!B:O,14,0)</f>
        <v>6</v>
      </c>
      <c r="H54" s="53">
        <f>VLOOKUP(A54,'2_MEMÓRIA'!B:O,13,0)</f>
        <v>1526.14</v>
      </c>
      <c r="I54" s="39">
        <f t="shared" si="14"/>
        <v>9156.84</v>
      </c>
      <c r="J54" s="5"/>
    </row>
    <row r="55" outlineLevel="1">
      <c r="A55" s="31" t="s">
        <v>157</v>
      </c>
      <c r="B55" s="32" t="str">
        <f>VLOOKUP(A55,'2_MEMÓRIA'!B:C,2,0)</f>
        <v>101900</v>
      </c>
      <c r="C55" s="33" t="str">
        <f t="shared" si="13"/>
        <v>DISJUNTOR BAIXA TENSÃO TRIPOLAR A SECO 800A/600V - FORNECIMENTO E INSTALAÇÃO. AF_07/2025</v>
      </c>
      <c r="D55" s="34" t="str">
        <f>VLOOKUP(A55,'2_MEMÓRIA'!B:D,3,0)</f>
        <v>DISJUNTOR BAIXA TENSÃO TRIPOLAR A SECO 800A/600V - FORNECIMENTO E INSTALAÇÃO. AF_07/2025</v>
      </c>
      <c r="E55" s="56" t="str">
        <f>VLOOKUP(VLOOKUP(A55,'2_MEMÓRIA'!B:L,11,0),'0_critérios'!A:D,4,0)</f>
        <v>SINAPI </v>
      </c>
      <c r="F55" s="36" t="str">
        <f>VLOOKUP(A55,'2_MEMÓRIA'!B:N,12,0)</f>
        <v>UN</v>
      </c>
      <c r="G55" s="37">
        <f>VLOOKUP(A55,'2_MEMÓRIA'!B:O,14,0)</f>
        <v>1</v>
      </c>
      <c r="H55" s="53">
        <f>VLOOKUP(A55,'2_MEMÓRIA'!B:O,13,0)</f>
        <v>4033.91</v>
      </c>
      <c r="I55" s="39">
        <f t="shared" si="14"/>
        <v>4033.91</v>
      </c>
      <c r="J55" s="5"/>
    </row>
    <row r="56" outlineLevel="1">
      <c r="A56" s="31" t="s">
        <v>158</v>
      </c>
      <c r="B56" s="32" t="str">
        <f>VLOOKUP(A56,'2_MEMÓRIA'!B:C,2,0)</f>
        <v>COMP. 3</v>
      </c>
      <c r="C56" s="33" t="str">
        <f t="shared" si="13"/>
        <v>DISJUNTOR TRIPOLAR CAIXA MOLDADA 690VCA 600A 10KA STECK</v>
      </c>
      <c r="D56" s="34" t="str">
        <f>VLOOKUP(A56,'2_MEMÓRIA'!B:D,3,0)</f>
        <v>DISJUNTOR TRIPOLAR CAIXA MOLDADA 690VCA 600A 10KA STECK</v>
      </c>
      <c r="E56" s="56" t="str">
        <f>VLOOKUP(VLOOKUP(A56,'2_MEMÓRIA'!B:L,11,0),'0_critérios'!A:D,4,0)</f>
        <v>COMPOSIÇÃO</v>
      </c>
      <c r="F56" s="53" t="str">
        <f>VLOOKUP(A56,'2_MEMÓRIA'!B:N,12,0)</f>
        <v>UN </v>
      </c>
      <c r="G56" s="37">
        <f>VLOOKUP(A56,'2_MEMÓRIA'!B:O,14,0)</f>
        <v>3</v>
      </c>
      <c r="H56" s="53">
        <f>VLOOKUP(A56,'2_MEMÓRIA'!B:O,13,0)</f>
        <v>3244.91</v>
      </c>
      <c r="I56" s="39">
        <f t="shared" si="14"/>
        <v>9734.73</v>
      </c>
      <c r="J56" s="5"/>
    </row>
    <row r="57" outlineLevel="1">
      <c r="A57" s="31" t="s">
        <v>159</v>
      </c>
      <c r="B57" s="32" t="str">
        <f>VLOOKUP(A57,'2_MEMÓRIA'!B:C,2,0)</f>
        <v>09-008-046</v>
      </c>
      <c r="C57" s="33" t="str">
        <f t="shared" si="13"/>
        <v>DISJUNTOR CAIXA MOLDADA TRIPOLAR 100A COM DISPARADOR TERMOMAGNÉTICO AJUSTÁVEL</v>
      </c>
      <c r="D57" s="34" t="str">
        <f>VLOOKUP(A57,'2_MEMÓRIA'!B:D,3,0)</f>
        <v>DISJUNTOR CAIXA MOLDADA TRIPOLAR 100A COM DISPARADOR TERMOMAGNÉTICO AJUSTÁVEL</v>
      </c>
      <c r="E57" s="56" t="str">
        <f>VLOOKUP(VLOOKUP(A57,'2_MEMÓRIA'!B:L,11,0),'0_critérios'!A:D,4,0)</f>
        <v>SIURB </v>
      </c>
      <c r="F57" s="36" t="str">
        <f>VLOOKUP(A57,'2_MEMÓRIA'!B:N,12,0)</f>
        <v>UN</v>
      </c>
      <c r="G57" s="37">
        <f>VLOOKUP(A57,'2_MEMÓRIA'!B:O,14,0)</f>
        <v>3</v>
      </c>
      <c r="H57" s="53">
        <f>VLOOKUP(A57,'2_MEMÓRIA'!B:O,13,0)</f>
        <v>1410.14</v>
      </c>
      <c r="I57" s="39">
        <f t="shared" si="14"/>
        <v>4230.42</v>
      </c>
      <c r="J57" s="5"/>
    </row>
    <row r="58" outlineLevel="1">
      <c r="A58" s="31" t="s">
        <v>160</v>
      </c>
      <c r="B58" s="32" t="str">
        <f>VLOOKUP(A58,'2_MEMÓRIA'!B:C,2,0)</f>
        <v>COMP. 4</v>
      </c>
      <c r="C58" s="33" t="str">
        <f t="shared" si="13"/>
        <v>DISJUNTOR TRIPOLAR CAIXA MOLDADA 225A EZC250N3225 SCHNEIDER</v>
      </c>
      <c r="D58" s="34" t="str">
        <f>VLOOKUP(A58,'2_MEMÓRIA'!B:D,3,0)</f>
        <v>DISJUNTOR TRIPOLAR CAIXA MOLDADA 225A EZC250N3225 SCHNEIDER</v>
      </c>
      <c r="E58" s="56" t="str">
        <f>VLOOKUP(VLOOKUP(A58,'2_MEMÓRIA'!B:L,11,0),'0_critérios'!A:D,4,0)</f>
        <v>COMPOSIÇÃO</v>
      </c>
      <c r="F58" s="53" t="str">
        <f>VLOOKUP(A58,'2_MEMÓRIA'!B:N,12,0)</f>
        <v>UN</v>
      </c>
      <c r="G58" s="37">
        <f>VLOOKUP(A58,'2_MEMÓRIA'!B:O,14,0)</f>
        <v>1</v>
      </c>
      <c r="H58" s="53">
        <f>VLOOKUP(A58,'2_MEMÓRIA'!B:O,13,0)</f>
        <v>1637.64</v>
      </c>
      <c r="I58" s="39">
        <f t="shared" si="14"/>
        <v>1637.64</v>
      </c>
      <c r="J58" s="5"/>
    </row>
    <row r="59">
      <c r="A59" s="57" t="s">
        <v>163</v>
      </c>
      <c r="B59" s="41"/>
      <c r="C59" s="42"/>
      <c r="D59" s="43" t="str">
        <f>VLOOKUP(A59,'2_MEMÓRIA'!B:D,2,0)</f>
        <v>QD - AUDITÓRIO</v>
      </c>
      <c r="E59" s="44"/>
      <c r="F59" s="45"/>
      <c r="G59" s="46"/>
      <c r="H59" s="47"/>
      <c r="I59" s="48">
        <f>IFERROR(SUM(I60:I65),0)</f>
        <v>9687.35</v>
      </c>
      <c r="J59" s="5"/>
    </row>
    <row r="60" outlineLevel="1">
      <c r="A60" s="51" t="s">
        <v>165</v>
      </c>
      <c r="B60" s="32" t="str">
        <f>VLOOKUP(A60,'2_MEMÓRIA'!B:C,2,0)</f>
        <v>09-005-014</v>
      </c>
      <c r="C60" s="33" t="str">
        <f t="shared" ref="C60:C65" si="15">D60</f>
        <v>QUADRO DE DISTRIBUIÇÃO EM CHAPA METÁLICA - PARA ATÉ 34 DISJUNTORES</v>
      </c>
      <c r="D60" s="34" t="str">
        <f>VLOOKUP(A60,'2_MEMÓRIA'!B:D,3,0)</f>
        <v>QUADRO DE DISTRIBUIÇÃO EM CHAPA METÁLICA - PARA ATÉ 34 DISJUNTORES</v>
      </c>
      <c r="E60" s="56" t="str">
        <f>VLOOKUP(VLOOKUP(A60,'2_MEMÓRIA'!B:L,11,0),'0_critérios'!A:D,4,0)</f>
        <v>SIURB </v>
      </c>
      <c r="F60" s="36" t="str">
        <f>VLOOKUP(A60,'2_MEMÓRIA'!B:N,12,0)</f>
        <v>UN</v>
      </c>
      <c r="G60" s="37">
        <f>VLOOKUP(A60,'2_MEMÓRIA'!B:O,14,0)</f>
        <v>1</v>
      </c>
      <c r="H60" s="53">
        <f>VLOOKUP(A60,'2_MEMÓRIA'!B:O,13,0)</f>
        <v>1559.43</v>
      </c>
      <c r="I60" s="39">
        <f t="shared" ref="I60:I65" si="16">TRUNC(H60*G60,2)</f>
        <v>1559.43</v>
      </c>
      <c r="J60" s="5"/>
    </row>
    <row r="61" outlineLevel="1">
      <c r="A61" s="51" t="s">
        <v>168</v>
      </c>
      <c r="B61" s="32" t="str">
        <f>VLOOKUP(A61,'2_MEMÓRIA'!B:C,2,0)</f>
        <v>09-006-033</v>
      </c>
      <c r="C61" s="33" t="str">
        <f t="shared" si="15"/>
        <v>CHAVE SECCIONADORA ROTATIVA ABERT. SOB CARGA TP (PACCO) - 3X16A</v>
      </c>
      <c r="D61" s="34" t="str">
        <f>VLOOKUP(A61,'2_MEMÓRIA'!B:D,3,0)</f>
        <v>CHAVE SECCIONADORA ROTATIVA ABERT. SOB CARGA TP (PACCO) - 3X16A</v>
      </c>
      <c r="E61" s="56" t="str">
        <f>VLOOKUP(VLOOKUP(A61,'2_MEMÓRIA'!B:L,11,0),'0_critérios'!A:D,4,0)</f>
        <v>SIURB </v>
      </c>
      <c r="F61" s="36" t="str">
        <f>VLOOKUP(A61,'2_MEMÓRIA'!B:N,12,0)</f>
        <v>UN</v>
      </c>
      <c r="G61" s="37">
        <f>VLOOKUP(A61,'2_MEMÓRIA'!B:O,14,0)</f>
        <v>1</v>
      </c>
      <c r="H61" s="53">
        <f>VLOOKUP(A61,'2_MEMÓRIA'!B:O,13,0)</f>
        <v>185.88</v>
      </c>
      <c r="I61" s="39">
        <f t="shared" si="16"/>
        <v>185.88</v>
      </c>
      <c r="J61" s="5"/>
    </row>
    <row r="62" outlineLevel="1">
      <c r="A62" s="51" t="s">
        <v>171</v>
      </c>
      <c r="B62" s="32" t="str">
        <f>VLOOKUP(A62,'2_MEMÓRIA'!B:C,2,0)</f>
        <v>09-017-001</v>
      </c>
      <c r="C62" s="33" t="str">
        <f t="shared" si="15"/>
        <v>DPS - DISPOSITIVO PROTEÇÃO CONTRA SURTOS 275V - 40KA</v>
      </c>
      <c r="D62" s="34" t="str">
        <f>VLOOKUP(A62,'2_MEMÓRIA'!B:D,3,0)</f>
        <v>DPS - DISPOSITIVO PROTEÇÃO CONTRA SURTOS 275V - 40KA</v>
      </c>
      <c r="E62" s="56" t="str">
        <f>VLOOKUP(VLOOKUP(A62,'2_MEMÓRIA'!B:L,11,0),'0_critérios'!A:D,4,0)</f>
        <v>SIURB </v>
      </c>
      <c r="F62" s="36" t="str">
        <f>VLOOKUP(A62,'2_MEMÓRIA'!B:N,12,0)</f>
        <v>UN</v>
      </c>
      <c r="G62" s="37">
        <f>VLOOKUP(A62,'2_MEMÓRIA'!B:O,14,0)</f>
        <v>4</v>
      </c>
      <c r="H62" s="53">
        <f>VLOOKUP(A62,'2_MEMÓRIA'!B:O,13,0)</f>
        <v>250.7</v>
      </c>
      <c r="I62" s="39">
        <f t="shared" si="16"/>
        <v>1002.8</v>
      </c>
      <c r="J62" s="5"/>
    </row>
    <row r="63" outlineLevel="1">
      <c r="A63" s="51" t="s">
        <v>172</v>
      </c>
      <c r="B63" s="32" t="str">
        <f>VLOOKUP(A63,'2_MEMÓRIA'!B:C,2,0)</f>
        <v>09-004-069</v>
      </c>
      <c r="C63" s="33" t="str">
        <f t="shared" si="15"/>
        <v>INTERRUPTOR DIFERENCIAL RESIDUAL BIPOLAR 40A - SENSIBILIDADE 30MA - 220V</v>
      </c>
      <c r="D63" s="34" t="str">
        <f>VLOOKUP(A63,'2_MEMÓRIA'!B:D,3,0)</f>
        <v>INTERRUPTOR DIFERENCIAL RESIDUAL BIPOLAR 40A - SENSIBILIDADE 30MA - 220V</v>
      </c>
      <c r="E63" s="56" t="str">
        <f>VLOOKUP(VLOOKUP(A63,'2_MEMÓRIA'!B:L,11,0),'0_critérios'!A:D,4,0)</f>
        <v>SIURB </v>
      </c>
      <c r="F63" s="36" t="str">
        <f>VLOOKUP(A63,'2_MEMÓRIA'!B:N,12,0)</f>
        <v>UN</v>
      </c>
      <c r="G63" s="37">
        <f>VLOOKUP(A63,'2_MEMÓRIA'!B:O,14,0)</f>
        <v>3</v>
      </c>
      <c r="H63" s="53">
        <f>VLOOKUP(A63,'2_MEMÓRIA'!B:O,13,0)</f>
        <v>350.06</v>
      </c>
      <c r="I63" s="39">
        <f t="shared" si="16"/>
        <v>1050.18</v>
      </c>
      <c r="J63" s="5"/>
    </row>
    <row r="64" outlineLevel="1">
      <c r="A64" s="51" t="s">
        <v>175</v>
      </c>
      <c r="B64" s="32" t="str">
        <f>VLOOKUP(A64,'2_MEMÓRIA'!B:C,2,0)</f>
        <v> 37.11.120 </v>
      </c>
      <c r="C64" s="33" t="str">
        <f t="shared" si="15"/>
        <v>Base de fusível tripolar de 15 kV</v>
      </c>
      <c r="D64" s="34" t="str">
        <f>VLOOKUP(A64,'2_MEMÓRIA'!B:D,3,0)</f>
        <v>Base de fusível tripolar de 15 kV</v>
      </c>
      <c r="E64" s="58" t="str">
        <f>VLOOKUP(VLOOKUP(A64,'2_MEMÓRIA'!B:L,11,0),'0_critérios'!A:D,4,0)</f>
        <v>CPOS/CDHU</v>
      </c>
      <c r="F64" s="36" t="str">
        <f>VLOOKUP(A64,'2_MEMÓRIA'!B:N,12,0)</f>
        <v>UN</v>
      </c>
      <c r="G64" s="37">
        <f>VLOOKUP(A64,'2_MEMÓRIA'!B:O,14,0)</f>
        <v>3</v>
      </c>
      <c r="H64" s="53">
        <f>VLOOKUP(A64,'2_MEMÓRIA'!B:O,13,0)</f>
        <v>1502.13</v>
      </c>
      <c r="I64" s="39">
        <f t="shared" si="16"/>
        <v>4506.39</v>
      </c>
      <c r="J64" s="5"/>
    </row>
    <row r="65" outlineLevel="1">
      <c r="A65" s="51" t="s">
        <v>176</v>
      </c>
      <c r="B65" s="32" t="str">
        <f>VLOOKUP(A65,'2_MEMÓRIA'!B:C,2,0)</f>
        <v>09-014-029</v>
      </c>
      <c r="C65" s="33" t="str">
        <f t="shared" si="15"/>
        <v>FUSIVEL HH PARA 40A/ 15KV</v>
      </c>
      <c r="D65" s="34" t="str">
        <f>VLOOKUP(A65,'2_MEMÓRIA'!B:D,3,0)</f>
        <v>FUSIVEL HH PARA 40A/ 15KV</v>
      </c>
      <c r="E65" s="56" t="str">
        <f>VLOOKUP(VLOOKUP(A65,'2_MEMÓRIA'!B:L,11,0),'0_critérios'!A:D,4,0)</f>
        <v>SIURB </v>
      </c>
      <c r="F65" s="36" t="str">
        <f>VLOOKUP(A65,'2_MEMÓRIA'!B:N,12,0)</f>
        <v>UN</v>
      </c>
      <c r="G65" s="37">
        <f>VLOOKUP(A65,'2_MEMÓRIA'!B:O,14,0)</f>
        <v>3</v>
      </c>
      <c r="H65" s="53">
        <f>VLOOKUP(A65,'2_MEMÓRIA'!B:O,13,0)</f>
        <v>460.89</v>
      </c>
      <c r="I65" s="39">
        <f t="shared" si="16"/>
        <v>1382.67</v>
      </c>
      <c r="J65" s="5"/>
    </row>
    <row r="66">
      <c r="A66" s="57" t="s">
        <v>177</v>
      </c>
      <c r="B66" s="41"/>
      <c r="C66" s="42"/>
      <c r="D66" s="43" t="str">
        <f>VLOOKUP(A66,'2_MEMÓRIA'!B:D,2,0)</f>
        <v>QD - CPD</v>
      </c>
      <c r="E66" s="44"/>
      <c r="F66" s="45"/>
      <c r="G66" s="46"/>
      <c r="H66" s="47"/>
      <c r="I66" s="48">
        <f>IFERROR(SUM(I67:I76),0)</f>
        <v>17499.77</v>
      </c>
      <c r="J66" s="5"/>
    </row>
    <row r="67" outlineLevel="1">
      <c r="A67" s="51" t="s">
        <v>179</v>
      </c>
      <c r="B67" s="32" t="str">
        <f>VLOOKUP(A67,'2_MEMÓRIA'!B:C,2,0)</f>
        <v>09-005-014</v>
      </c>
      <c r="C67" s="33" t="str">
        <f t="shared" ref="C67:C76" si="17">D67</f>
        <v>QUADRO DE DISTRIBUIÇÃO EM CHAPA METÁLICA - PARA ATÉ 34 DISJUNTORES</v>
      </c>
      <c r="D67" s="34" t="str">
        <f>VLOOKUP(A67,'2_MEMÓRIA'!B:D,3,0)</f>
        <v>QUADRO DE DISTRIBUIÇÃO EM CHAPA METÁLICA - PARA ATÉ 34 DISJUNTORES</v>
      </c>
      <c r="E67" s="56" t="str">
        <f>VLOOKUP(VLOOKUP(A67,'2_MEMÓRIA'!B:L,11,0),'0_critérios'!A:D,4,0)</f>
        <v>SIURB </v>
      </c>
      <c r="F67" s="36" t="str">
        <f>VLOOKUP(A67,'2_MEMÓRIA'!B:N,12,0)</f>
        <v>UN</v>
      </c>
      <c r="G67" s="37">
        <f>VLOOKUP(A67,'2_MEMÓRIA'!B:O,14,0)</f>
        <v>5</v>
      </c>
      <c r="H67" s="53">
        <f>VLOOKUP(A67,'2_MEMÓRIA'!B:O,13,0)</f>
        <v>1559.43</v>
      </c>
      <c r="I67" s="39">
        <f t="shared" ref="I67:I76" si="18">TRUNC(H67*G67,2)</f>
        <v>7797.15</v>
      </c>
      <c r="J67" s="5"/>
    </row>
    <row r="68" outlineLevel="1">
      <c r="A68" s="51" t="s">
        <v>180</v>
      </c>
      <c r="B68" s="32" t="str">
        <f>VLOOKUP(A68,'2_MEMÓRIA'!B:C,2,0)</f>
        <v> 37.11.120 </v>
      </c>
      <c r="C68" s="33" t="str">
        <f t="shared" si="17"/>
        <v>Base de fusível tripolar de 15 kV</v>
      </c>
      <c r="D68" s="34" t="str">
        <f>VLOOKUP(A68,'2_MEMÓRIA'!B:D,3,0)</f>
        <v>Base de fusível tripolar de 15 kV</v>
      </c>
      <c r="E68" s="58" t="str">
        <f>VLOOKUP(VLOOKUP(A68,'2_MEMÓRIA'!B:L,11,0),'0_critérios'!A:D,4,0)</f>
        <v>CPOS/CDHU</v>
      </c>
      <c r="F68" s="36" t="str">
        <f>VLOOKUP(A68,'2_MEMÓRIA'!B:N,12,0)</f>
        <v>UN</v>
      </c>
      <c r="G68" s="37">
        <f>VLOOKUP(A68,'2_MEMÓRIA'!B:O,14,0)</f>
        <v>3</v>
      </c>
      <c r="H68" s="53">
        <f>VLOOKUP(A68,'2_MEMÓRIA'!B:O,13,0)</f>
        <v>1502.13</v>
      </c>
      <c r="I68" s="39">
        <f t="shared" si="18"/>
        <v>4506.39</v>
      </c>
      <c r="J68" s="5"/>
    </row>
    <row r="69" outlineLevel="1">
      <c r="A69" s="51" t="s">
        <v>181</v>
      </c>
      <c r="B69" s="32" t="str">
        <f>VLOOKUP(A69,'2_MEMÓRIA'!B:C,2,0)</f>
        <v>09-014-029</v>
      </c>
      <c r="C69" s="33" t="str">
        <f t="shared" si="17"/>
        <v>FUSIVEL HH PARA 40A/ 15KV</v>
      </c>
      <c r="D69" s="34" t="str">
        <f>VLOOKUP(A69,'2_MEMÓRIA'!B:D,3,0)</f>
        <v>FUSIVEL HH PARA 40A/ 15KV</v>
      </c>
      <c r="E69" s="56" t="str">
        <f>VLOOKUP(VLOOKUP(A69,'2_MEMÓRIA'!B:L,11,0),'0_critérios'!A:D,4,0)</f>
        <v>SIURB </v>
      </c>
      <c r="F69" s="36" t="str">
        <f>VLOOKUP(A69,'2_MEMÓRIA'!B:N,12,0)</f>
        <v>UN</v>
      </c>
      <c r="G69" s="37">
        <f>VLOOKUP(A69,'2_MEMÓRIA'!B:O,14,0)</f>
        <v>3</v>
      </c>
      <c r="H69" s="53">
        <f>VLOOKUP(A69,'2_MEMÓRIA'!B:O,13,0)</f>
        <v>460.89</v>
      </c>
      <c r="I69" s="39">
        <f t="shared" si="18"/>
        <v>1382.67</v>
      </c>
      <c r="J69" s="5"/>
    </row>
    <row r="70" outlineLevel="1">
      <c r="A70" s="51" t="s">
        <v>182</v>
      </c>
      <c r="B70" s="32" t="str">
        <f>VLOOKUP(A70,'2_MEMÓRIA'!B:C,2,0)</f>
        <v>09-017-001</v>
      </c>
      <c r="C70" s="33" t="str">
        <f t="shared" si="17"/>
        <v>DPS - DISPOSITIVO PROTEÇÃO CONTRA SURTOS 275V - 40KA</v>
      </c>
      <c r="D70" s="34" t="str">
        <f>VLOOKUP(A70,'2_MEMÓRIA'!B:D,3,0)</f>
        <v>DPS - DISPOSITIVO PROTEÇÃO CONTRA SURTOS 275V - 40KA</v>
      </c>
      <c r="E70" s="56" t="str">
        <f>VLOOKUP(VLOOKUP(A70,'2_MEMÓRIA'!B:L,11,0),'0_critérios'!A:D,4,0)</f>
        <v>SIURB </v>
      </c>
      <c r="F70" s="36" t="str">
        <f>VLOOKUP(A70,'2_MEMÓRIA'!B:N,12,0)</f>
        <v>UN</v>
      </c>
      <c r="G70" s="37">
        <f>VLOOKUP(A70,'2_MEMÓRIA'!B:O,14,0)</f>
        <v>2</v>
      </c>
      <c r="H70" s="53">
        <f>VLOOKUP(A70,'2_MEMÓRIA'!B:O,13,0)</f>
        <v>250.7</v>
      </c>
      <c r="I70" s="39">
        <f t="shared" si="18"/>
        <v>501.4</v>
      </c>
      <c r="J70" s="5"/>
    </row>
    <row r="71" outlineLevel="1">
      <c r="A71" s="51" t="s">
        <v>183</v>
      </c>
      <c r="B71" s="32" t="str">
        <f>VLOOKUP(A71,'2_MEMÓRIA'!B:C,2,0)</f>
        <v>09-008-017</v>
      </c>
      <c r="C71" s="33" t="str">
        <f t="shared" si="17"/>
        <v>MINI DISJUNTOR - TIPO EUROPEU (IEC) - TRIPOLAR 80A</v>
      </c>
      <c r="D71" s="34" t="str">
        <f>VLOOKUP(A71,'2_MEMÓRIA'!B:D,3,0)</f>
        <v>MINI DISJUNTOR - TIPO EUROPEU (IEC) - TRIPOLAR 80A</v>
      </c>
      <c r="E71" s="56" t="str">
        <f>VLOOKUP(VLOOKUP(A71,'2_MEMÓRIA'!B:L,11,0),'0_critérios'!A:D,4,0)</f>
        <v>SIURB </v>
      </c>
      <c r="F71" s="36" t="str">
        <f>VLOOKUP(A71,'2_MEMÓRIA'!B:N,12,0)</f>
        <v>UN</v>
      </c>
      <c r="G71" s="37">
        <f>VLOOKUP(A71,'2_MEMÓRIA'!B:O,14,0)</f>
        <v>2</v>
      </c>
      <c r="H71" s="53">
        <f>VLOOKUP(A71,'2_MEMÓRIA'!B:O,13,0)</f>
        <v>232.52</v>
      </c>
      <c r="I71" s="39">
        <f t="shared" si="18"/>
        <v>465.04</v>
      </c>
      <c r="J71" s="5"/>
    </row>
    <row r="72" outlineLevel="1">
      <c r="A72" s="51" t="s">
        <v>186</v>
      </c>
      <c r="B72" s="32" t="str">
        <f>VLOOKUP(A72,'2_MEMÓRIA'!B:C,2,0)</f>
        <v>09-008-014</v>
      </c>
      <c r="C72" s="33" t="str">
        <f t="shared" si="17"/>
        <v>MINI DISJUNTOR - TIPO EUROPEU (IEC) - TRIPOLAR 6/25A</v>
      </c>
      <c r="D72" s="34" t="str">
        <f>VLOOKUP(A72,'2_MEMÓRIA'!B:D,3,0)</f>
        <v>MINI DISJUNTOR - TIPO EUROPEU (IEC) - TRIPOLAR 6/25A</v>
      </c>
      <c r="E72" s="56" t="str">
        <f>VLOOKUP(VLOOKUP(A72,'2_MEMÓRIA'!B:L,11,0),'0_critérios'!A:D,4,0)</f>
        <v>SIURB </v>
      </c>
      <c r="F72" s="36" t="str">
        <f>VLOOKUP(A72,'2_MEMÓRIA'!B:N,12,0)</f>
        <v>UN</v>
      </c>
      <c r="G72" s="37">
        <f>VLOOKUP(A72,'2_MEMÓRIA'!B:O,14,0)</f>
        <v>1</v>
      </c>
      <c r="H72" s="53">
        <f>VLOOKUP(A72,'2_MEMÓRIA'!B:O,13,0)</f>
        <v>114.47</v>
      </c>
      <c r="I72" s="39">
        <f t="shared" si="18"/>
        <v>114.47</v>
      </c>
      <c r="J72" s="5"/>
    </row>
    <row r="73" outlineLevel="1">
      <c r="A73" s="51" t="s">
        <v>189</v>
      </c>
      <c r="B73" s="32" t="str">
        <f>VLOOKUP(A73,'2_MEMÓRIA'!B:C,2,0)</f>
        <v>09-008-015</v>
      </c>
      <c r="C73" s="33" t="str">
        <f t="shared" si="17"/>
        <v>MINI DISJUNTOR - TIPO EUROPEU (IEC) - TRIPOLAR 32/50A</v>
      </c>
      <c r="D73" s="34" t="str">
        <f>VLOOKUP(A73,'2_MEMÓRIA'!B:D,3,0)</f>
        <v>MINI DISJUNTOR - TIPO EUROPEU (IEC) - TRIPOLAR 32/50A</v>
      </c>
      <c r="E73" s="56" t="str">
        <f>VLOOKUP(VLOOKUP(A73,'2_MEMÓRIA'!B:L,11,0),'0_critérios'!A:D,4,0)</f>
        <v>SIURB </v>
      </c>
      <c r="F73" s="36" t="str">
        <f>VLOOKUP(A73,'2_MEMÓRIA'!B:N,12,0)</f>
        <v>UN</v>
      </c>
      <c r="G73" s="37">
        <f>VLOOKUP(A73,'2_MEMÓRIA'!B:O,14,0)</f>
        <v>1</v>
      </c>
      <c r="H73" s="53">
        <f>VLOOKUP(A73,'2_MEMÓRIA'!B:O,13,0)</f>
        <v>106.96</v>
      </c>
      <c r="I73" s="39">
        <f t="shared" si="18"/>
        <v>106.96</v>
      </c>
      <c r="J73" s="5"/>
    </row>
    <row r="74" outlineLevel="1">
      <c r="A74" s="51" t="s">
        <v>192</v>
      </c>
      <c r="B74" s="32" t="str">
        <f>VLOOKUP(A74,'2_MEMÓRIA'!B:C,2,0)</f>
        <v>09-008-013</v>
      </c>
      <c r="C74" s="33" t="str">
        <f t="shared" si="17"/>
        <v>MINI DISJUNTOR - TIPO EUROPEU (IEC) -  BIPOLAR 32/50A</v>
      </c>
      <c r="D74" s="34" t="str">
        <f>VLOOKUP(A74,'2_MEMÓRIA'!B:D,3,0)</f>
        <v>MINI DISJUNTOR - TIPO EUROPEU (IEC) -  BIPOLAR 32/50A</v>
      </c>
      <c r="E74" s="56" t="str">
        <f>VLOOKUP(VLOOKUP(A74,'2_MEMÓRIA'!B:L,11,0),'0_critérios'!A:D,4,0)</f>
        <v>SIURB </v>
      </c>
      <c r="F74" s="36" t="str">
        <f>VLOOKUP(A74,'2_MEMÓRIA'!B:N,12,0)</f>
        <v>UN</v>
      </c>
      <c r="G74" s="37">
        <f>VLOOKUP(A74,'2_MEMÓRIA'!B:O,14,0)</f>
        <v>4</v>
      </c>
      <c r="H74" s="53">
        <f>VLOOKUP(A74,'2_MEMÓRIA'!B:O,13,0)</f>
        <v>75.76</v>
      </c>
      <c r="I74" s="39">
        <f t="shared" si="18"/>
        <v>303.04</v>
      </c>
      <c r="J74" s="5"/>
    </row>
    <row r="75" outlineLevel="1">
      <c r="A75" s="51" t="s">
        <v>195</v>
      </c>
      <c r="B75" s="32" t="str">
        <f>VLOOKUP(A75,'2_MEMÓRIA'!B:C,2,0)</f>
        <v>09-004-069</v>
      </c>
      <c r="C75" s="33" t="str">
        <f t="shared" si="17"/>
        <v>INTERRUPTOR DIFERENCIAL RESIDUAL BIPOLAR 40A - SENSIBILIDADE 30MA - 220V</v>
      </c>
      <c r="D75" s="34" t="str">
        <f>VLOOKUP(A75,'2_MEMÓRIA'!B:D,3,0)</f>
        <v>INTERRUPTOR DIFERENCIAL RESIDUAL BIPOLAR 40A - SENSIBILIDADE 30MA - 220V</v>
      </c>
      <c r="E75" s="56" t="str">
        <f>VLOOKUP(VLOOKUP(A75,'2_MEMÓRIA'!B:L,11,0),'0_critérios'!A:D,4,0)</f>
        <v>SIURB </v>
      </c>
      <c r="F75" s="36" t="str">
        <f>VLOOKUP(A75,'2_MEMÓRIA'!B:N,12,0)</f>
        <v>UN</v>
      </c>
      <c r="G75" s="37">
        <f>VLOOKUP(A75,'2_MEMÓRIA'!B:O,14,0)</f>
        <v>5</v>
      </c>
      <c r="H75" s="53">
        <f>VLOOKUP(A75,'2_MEMÓRIA'!B:O,13,0)</f>
        <v>350.06</v>
      </c>
      <c r="I75" s="39">
        <f t="shared" si="18"/>
        <v>1750.3</v>
      </c>
      <c r="J75" s="5"/>
    </row>
    <row r="76" outlineLevel="1">
      <c r="A76" s="51" t="s">
        <v>196</v>
      </c>
      <c r="B76" s="32" t="str">
        <f>VLOOKUP(A76,'2_MEMÓRIA'!B:C,2,0)</f>
        <v>09-008-014</v>
      </c>
      <c r="C76" s="33" t="str">
        <f t="shared" si="17"/>
        <v>MINI DISJUNTOR - TIPO EUROPEU (IEC) - TRIPOLAR 6/25A</v>
      </c>
      <c r="D76" s="34" t="str">
        <f>VLOOKUP(A76,'2_MEMÓRIA'!B:D,3,0)</f>
        <v>MINI DISJUNTOR - TIPO EUROPEU (IEC) - TRIPOLAR 6/25A</v>
      </c>
      <c r="E76" s="56" t="str">
        <f>VLOOKUP(VLOOKUP(A76,'2_MEMÓRIA'!B:L,11,0),'0_critérios'!A:D,4,0)</f>
        <v>SIURB </v>
      </c>
      <c r="F76" s="36" t="str">
        <f>VLOOKUP(A76,'2_MEMÓRIA'!B:N,12,0)</f>
        <v>UN</v>
      </c>
      <c r="G76" s="37">
        <f>VLOOKUP(A76,'2_MEMÓRIA'!B:O,14,0)</f>
        <v>5</v>
      </c>
      <c r="H76" s="53">
        <f>VLOOKUP(A76,'2_MEMÓRIA'!B:O,13,0)</f>
        <v>114.47</v>
      </c>
      <c r="I76" s="39">
        <f t="shared" si="18"/>
        <v>572.35</v>
      </c>
      <c r="J76" s="5"/>
    </row>
    <row r="77">
      <c r="A77" s="57" t="s">
        <v>197</v>
      </c>
      <c r="B77" s="41"/>
      <c r="C77" s="42" t="s">
        <v>198</v>
      </c>
      <c r="D77" s="43" t="str">
        <f>VLOOKUP(A77,'2_MEMÓRIA'!B:D,2,0)</f>
        <v>QD - ILUMINAÇÃO E TOMADAS - ÁREAS INTERNAS E EXTERNAS</v>
      </c>
      <c r="E77" s="44"/>
      <c r="F77" s="45"/>
      <c r="G77" s="46"/>
      <c r="H77" s="47"/>
      <c r="I77" s="48">
        <f>IFERROR(SUM(I78:I84),0)</f>
        <v>13587.42</v>
      </c>
      <c r="J77" s="5"/>
    </row>
    <row r="78" outlineLevel="1">
      <c r="A78" s="51" t="s">
        <v>200</v>
      </c>
      <c r="B78" s="32" t="str">
        <f>VLOOKUP(A78,'2_MEMÓRIA'!B:C,2,0)</f>
        <v>09-005-014</v>
      </c>
      <c r="C78" s="33" t="str">
        <f t="shared" ref="C78:C84" si="19">D78</f>
        <v>QUADRO DE DISTRIBUIÇÃO EM CHAPA METÁLICA - PARA ATÉ 34 DISJUNTORES</v>
      </c>
      <c r="D78" s="34" t="str">
        <f>VLOOKUP(A78,'2_MEMÓRIA'!B:D,3,0)</f>
        <v>QUADRO DE DISTRIBUIÇÃO EM CHAPA METÁLICA - PARA ATÉ 34 DISJUNTORES</v>
      </c>
      <c r="E78" s="56" t="str">
        <f>VLOOKUP(VLOOKUP(A78,'2_MEMÓRIA'!B:L,11,0),'0_critérios'!A:D,4,0)</f>
        <v>SIURB </v>
      </c>
      <c r="F78" s="36" t="str">
        <f>VLOOKUP(A78,'2_MEMÓRIA'!B:N,12,0)</f>
        <v>UN</v>
      </c>
      <c r="G78" s="37">
        <f>VLOOKUP(A78,'2_MEMÓRIA'!B:O,14,0)</f>
        <v>1</v>
      </c>
      <c r="H78" s="53">
        <f>VLOOKUP(A78,'2_MEMÓRIA'!B:O,13,0)</f>
        <v>1559.43</v>
      </c>
      <c r="I78" s="39">
        <f t="shared" ref="I78:I84" si="20">TRUNC(H78*G78,2)</f>
        <v>1559.43</v>
      </c>
      <c r="J78" s="5"/>
    </row>
    <row r="79" outlineLevel="1">
      <c r="A79" s="51" t="s">
        <v>201</v>
      </c>
      <c r="B79" s="32" t="str">
        <f>VLOOKUP(A79,'2_MEMÓRIA'!B:C,2,0)</f>
        <v>09-006-033</v>
      </c>
      <c r="C79" s="33" t="str">
        <f t="shared" si="19"/>
        <v>CHAVE SECCIONADORA ROTATIVA ABERT. SOB CARGA TP (PACCO) - 3X16A</v>
      </c>
      <c r="D79" s="34" t="str">
        <f>VLOOKUP(A79,'2_MEMÓRIA'!B:D,3,0)</f>
        <v>CHAVE SECCIONADORA ROTATIVA ABERT. SOB CARGA TP (PACCO) - 3X16A</v>
      </c>
      <c r="E79" s="56" t="str">
        <f>VLOOKUP(VLOOKUP(A79,'2_MEMÓRIA'!B:L,11,0),'0_critérios'!A:D,4,0)</f>
        <v>SIURB </v>
      </c>
      <c r="F79" s="36" t="str">
        <f>VLOOKUP(A79,'2_MEMÓRIA'!B:N,12,0)</f>
        <v>UN</v>
      </c>
      <c r="G79" s="37">
        <f>VLOOKUP(A79,'2_MEMÓRIA'!B:O,14,0)</f>
        <v>1</v>
      </c>
      <c r="H79" s="53">
        <f>VLOOKUP(A79,'2_MEMÓRIA'!B:O,13,0)</f>
        <v>185.88</v>
      </c>
      <c r="I79" s="39">
        <f t="shared" si="20"/>
        <v>185.88</v>
      </c>
      <c r="J79" s="5"/>
    </row>
    <row r="80" outlineLevel="1">
      <c r="A80" s="51" t="s">
        <v>202</v>
      </c>
      <c r="B80" s="32" t="str">
        <f>VLOOKUP(A80,'2_MEMÓRIA'!B:C,2,0)</f>
        <v> 37.11.120 </v>
      </c>
      <c r="C80" s="33" t="str">
        <f t="shared" si="19"/>
        <v>Base de fusível tripolar de 15 kV</v>
      </c>
      <c r="D80" s="34" t="str">
        <f>VLOOKUP(A80,'2_MEMÓRIA'!B:D,3,0)</f>
        <v>Base de fusível tripolar de 15 kV</v>
      </c>
      <c r="E80" s="58" t="str">
        <f>VLOOKUP(VLOOKUP(A80,'2_MEMÓRIA'!B:L,11,0),'0_critérios'!A:D,4,0)</f>
        <v>CPOS/CDHU</v>
      </c>
      <c r="F80" s="36" t="str">
        <f>VLOOKUP(A80,'2_MEMÓRIA'!B:N,12,0)</f>
        <v>UN</v>
      </c>
      <c r="G80" s="37">
        <f>VLOOKUP(A80,'2_MEMÓRIA'!B:O,14,0)</f>
        <v>3</v>
      </c>
      <c r="H80" s="53">
        <f>VLOOKUP(A80,'2_MEMÓRIA'!B:O,13,0)</f>
        <v>1502.13</v>
      </c>
      <c r="I80" s="39">
        <f t="shared" si="20"/>
        <v>4506.39</v>
      </c>
      <c r="J80" s="5"/>
    </row>
    <row r="81" outlineLevel="1">
      <c r="A81" s="51" t="s">
        <v>203</v>
      </c>
      <c r="B81" s="32" t="str">
        <f>VLOOKUP(A81,'2_MEMÓRIA'!B:C,2,0)</f>
        <v>09-014-029</v>
      </c>
      <c r="C81" s="33" t="str">
        <f t="shared" si="19"/>
        <v>FUSIVEL HH PARA 40A/ 15KV</v>
      </c>
      <c r="D81" s="34" t="str">
        <f>VLOOKUP(A81,'2_MEMÓRIA'!B:D,3,0)</f>
        <v>FUSIVEL HH PARA 40A/ 15KV</v>
      </c>
      <c r="E81" s="56" t="str">
        <f>VLOOKUP(VLOOKUP(A81,'2_MEMÓRIA'!B:L,11,0),'0_critérios'!A:D,4,0)</f>
        <v>SIURB </v>
      </c>
      <c r="F81" s="36" t="str">
        <f>VLOOKUP(A81,'2_MEMÓRIA'!B:N,12,0)</f>
        <v>UN</v>
      </c>
      <c r="G81" s="37">
        <f>VLOOKUP(A81,'2_MEMÓRIA'!B:O,14,0)</f>
        <v>3</v>
      </c>
      <c r="H81" s="53">
        <f>VLOOKUP(A81,'2_MEMÓRIA'!B:O,13,0)</f>
        <v>460.89</v>
      </c>
      <c r="I81" s="39">
        <f t="shared" si="20"/>
        <v>1382.67</v>
      </c>
      <c r="J81" s="5"/>
    </row>
    <row r="82" outlineLevel="1">
      <c r="A82" s="51" t="s">
        <v>204</v>
      </c>
      <c r="B82" s="32" t="str">
        <f>VLOOKUP(A82,'2_MEMÓRIA'!B:C,2,0)</f>
        <v>09-008-014</v>
      </c>
      <c r="C82" s="33" t="str">
        <f t="shared" si="19"/>
        <v>MINI DISJUNTOR - TIPO EUROPEU (IEC) - TRIPOLAR 6/25A</v>
      </c>
      <c r="D82" s="34" t="str">
        <f>VLOOKUP(A82,'2_MEMÓRIA'!B:D,3,0)</f>
        <v>MINI DISJUNTOR - TIPO EUROPEU (IEC) - TRIPOLAR 6/25A</v>
      </c>
      <c r="E82" s="56" t="str">
        <f>VLOOKUP(VLOOKUP(A82,'2_MEMÓRIA'!B:L,11,0),'0_critérios'!A:D,4,0)</f>
        <v>SIURB </v>
      </c>
      <c r="F82" s="36" t="str">
        <f>VLOOKUP(A82,'2_MEMÓRIA'!B:N,12,0)</f>
        <v>UN</v>
      </c>
      <c r="G82" s="37">
        <f>VLOOKUP(A82,'2_MEMÓRIA'!B:O,14,0)</f>
        <v>17</v>
      </c>
      <c r="H82" s="53">
        <f>VLOOKUP(A82,'2_MEMÓRIA'!B:O,13,0)</f>
        <v>114.47</v>
      </c>
      <c r="I82" s="39">
        <f t="shared" si="20"/>
        <v>1945.99</v>
      </c>
      <c r="J82" s="5"/>
    </row>
    <row r="83" outlineLevel="1">
      <c r="A83" s="51" t="s">
        <v>205</v>
      </c>
      <c r="B83" s="32" t="str">
        <f>VLOOKUP(A83,'2_MEMÓRIA'!B:C,2,0)</f>
        <v>09-017-001</v>
      </c>
      <c r="C83" s="33" t="str">
        <f t="shared" si="19"/>
        <v>DPS - DISPOSITIVO PROTEÇÃO CONTRA SURTOS 275V - 40KA</v>
      </c>
      <c r="D83" s="34" t="str">
        <f>VLOOKUP(A83,'2_MEMÓRIA'!B:D,3,0)</f>
        <v>DPS - DISPOSITIVO PROTEÇÃO CONTRA SURTOS 275V - 40KA</v>
      </c>
      <c r="E83" s="56" t="str">
        <f>VLOOKUP(VLOOKUP(A83,'2_MEMÓRIA'!B:L,11,0),'0_critérios'!A:D,4,0)</f>
        <v>SIURB </v>
      </c>
      <c r="F83" s="36" t="str">
        <f>VLOOKUP(A83,'2_MEMÓRIA'!B:N,12,0)</f>
        <v>UN</v>
      </c>
      <c r="G83" s="37">
        <f>VLOOKUP(A83,'2_MEMÓRIA'!B:O,14,0)</f>
        <v>4</v>
      </c>
      <c r="H83" s="53">
        <f>VLOOKUP(A83,'2_MEMÓRIA'!B:O,13,0)</f>
        <v>250.7</v>
      </c>
      <c r="I83" s="39">
        <f t="shared" si="20"/>
        <v>1002.8</v>
      </c>
      <c r="J83" s="5"/>
    </row>
    <row r="84" outlineLevel="1">
      <c r="A84" s="51" t="s">
        <v>206</v>
      </c>
      <c r="B84" s="32" t="str">
        <f>VLOOKUP(A84,'2_MEMÓRIA'!B:C,2,0)</f>
        <v> 40.11.070 </v>
      </c>
      <c r="C84" s="33" t="str">
        <f t="shared" si="19"/>
        <v>Relé supervisor trifásico contra falta de fase, inversão de fase e mínima tensão</v>
      </c>
      <c r="D84" s="34" t="str">
        <f>VLOOKUP(A84,'2_MEMÓRIA'!B:D,3,0)</f>
        <v>Relé supervisor trifásico contra falta de fase, inversão de fase e mínima tensão</v>
      </c>
      <c r="E84" s="58" t="str">
        <f>VLOOKUP(VLOOKUP(A84,'2_MEMÓRIA'!B:L,11,0),'0_critérios'!A:D,4,0)</f>
        <v>CPOS/CDHU</v>
      </c>
      <c r="F84" s="36" t="str">
        <f>VLOOKUP(A84,'2_MEMÓRIA'!B:N,12,0)</f>
        <v>UN</v>
      </c>
      <c r="G84" s="37">
        <f>VLOOKUP(A84,'2_MEMÓRIA'!B:O,14,0)</f>
        <v>2</v>
      </c>
      <c r="H84" s="53">
        <f>VLOOKUP(A84,'2_MEMÓRIA'!B:O,13,0)</f>
        <v>1502.13</v>
      </c>
      <c r="I84" s="39">
        <f t="shared" si="20"/>
        <v>3004.26</v>
      </c>
      <c r="J84" s="5"/>
    </row>
    <row r="85">
      <c r="A85" s="57" t="s">
        <v>209</v>
      </c>
      <c r="B85" s="41"/>
      <c r="C85" s="42"/>
      <c r="D85" s="43" t="str">
        <f>VLOOKUP(A85,'2_MEMÓRIA'!B:D,2,0)</f>
        <v>QD - ADMINISTRAÇÃO</v>
      </c>
      <c r="E85" s="44"/>
      <c r="F85" s="45"/>
      <c r="G85" s="46"/>
      <c r="H85" s="47"/>
      <c r="I85" s="48">
        <f>IFERROR(SUM(I86:I94),0)</f>
        <v>15514.83</v>
      </c>
      <c r="J85" s="5"/>
    </row>
    <row r="86" outlineLevel="1">
      <c r="A86" s="51" t="s">
        <v>211</v>
      </c>
      <c r="B86" s="32" t="str">
        <f>VLOOKUP(A86,'2_MEMÓRIA'!B:C,2,0)</f>
        <v>09-005-017</v>
      </c>
      <c r="C86" s="33" t="str">
        <f t="shared" ref="C86:C94" si="21">D86</f>
        <v>QUADRO DE DISTRIBUIÇÃO EM CHAPA METÁLICA - PARA ATÉ 44 DISJUNTORES</v>
      </c>
      <c r="D86" s="34" t="str">
        <f>VLOOKUP(A86,'2_MEMÓRIA'!B:D,3,0)</f>
        <v>QUADRO DE DISTRIBUIÇÃO EM CHAPA METÁLICA - PARA ATÉ 44 DISJUNTORES</v>
      </c>
      <c r="E86" s="56" t="str">
        <f>VLOOKUP(VLOOKUP(A86,'2_MEMÓRIA'!B:L,11,0),'0_critérios'!A:D,4,0)</f>
        <v>SIURB </v>
      </c>
      <c r="F86" s="36" t="str">
        <f>VLOOKUP(A86,'2_MEMÓRIA'!B:N,12,0)</f>
        <v>UN</v>
      </c>
      <c r="G86" s="37">
        <f>VLOOKUP(A86,'2_MEMÓRIA'!B:O,14,0)</f>
        <v>1</v>
      </c>
      <c r="H86" s="53">
        <f>VLOOKUP(A86,'2_MEMÓRIA'!B:O,13,0)</f>
        <v>2033.86</v>
      </c>
      <c r="I86" s="39">
        <f t="shared" ref="I86:I94" si="22">TRUNC(H86*G86,2)</f>
        <v>2033.86</v>
      </c>
      <c r="J86" s="5"/>
    </row>
    <row r="87" outlineLevel="1">
      <c r="A87" s="51" t="s">
        <v>214</v>
      </c>
      <c r="B87" s="32" t="str">
        <f>VLOOKUP(A87,'2_MEMÓRIA'!B:C,2,0)</f>
        <v>09-006-033</v>
      </c>
      <c r="C87" s="33" t="str">
        <f t="shared" si="21"/>
        <v>CHAVE SECCIONADORA ROTATIVA ABERT. SOB CARGA TP (PACCO) - 3X16A</v>
      </c>
      <c r="D87" s="34" t="str">
        <f>VLOOKUP(A87,'2_MEMÓRIA'!B:D,3,0)</f>
        <v>CHAVE SECCIONADORA ROTATIVA ABERT. SOB CARGA TP (PACCO) - 3X16A</v>
      </c>
      <c r="E87" s="56" t="str">
        <f>VLOOKUP(VLOOKUP(A87,'2_MEMÓRIA'!B:L,11,0),'0_critérios'!A:D,4,0)</f>
        <v>SIURB </v>
      </c>
      <c r="F87" s="36" t="str">
        <f>VLOOKUP(A87,'2_MEMÓRIA'!B:N,12,0)</f>
        <v>UN</v>
      </c>
      <c r="G87" s="37">
        <f>VLOOKUP(A87,'2_MEMÓRIA'!B:O,14,0)</f>
        <v>1</v>
      </c>
      <c r="H87" s="53">
        <f>VLOOKUP(A87,'2_MEMÓRIA'!B:O,13,0)</f>
        <v>185.88</v>
      </c>
      <c r="I87" s="39">
        <f t="shared" si="22"/>
        <v>185.88</v>
      </c>
      <c r="J87" s="5"/>
    </row>
    <row r="88" outlineLevel="1">
      <c r="A88" s="51" t="s">
        <v>215</v>
      </c>
      <c r="B88" s="32" t="str">
        <f>VLOOKUP(A88,'2_MEMÓRIA'!B:C,2,0)</f>
        <v> 40.11.070 </v>
      </c>
      <c r="C88" s="33" t="str">
        <f t="shared" si="21"/>
        <v>Relé supervisor trifásico contra falta de fase, inversão de fase e mínima tensão</v>
      </c>
      <c r="D88" s="34" t="str">
        <f>VLOOKUP(A88,'2_MEMÓRIA'!B:D,3,0)</f>
        <v>Relé supervisor trifásico contra falta de fase, inversão de fase e mínima tensão</v>
      </c>
      <c r="E88" s="58" t="str">
        <f>VLOOKUP(VLOOKUP(A88,'2_MEMÓRIA'!B:L,11,0),'0_critérios'!A:D,4,0)</f>
        <v>CPOS/CDHU</v>
      </c>
      <c r="F88" s="36" t="str">
        <f>VLOOKUP(A88,'2_MEMÓRIA'!B:N,12,0)</f>
        <v>UN</v>
      </c>
      <c r="G88" s="37">
        <f>VLOOKUP(A88,'2_MEMÓRIA'!B:O,14,0)</f>
        <v>2</v>
      </c>
      <c r="H88" s="53">
        <f>VLOOKUP(A88,'2_MEMÓRIA'!B:O,13,0)</f>
        <v>1502.13</v>
      </c>
      <c r="I88" s="39">
        <f t="shared" si="22"/>
        <v>3004.26</v>
      </c>
      <c r="J88" s="5"/>
    </row>
    <row r="89" outlineLevel="1">
      <c r="A89" s="51" t="s">
        <v>216</v>
      </c>
      <c r="B89" s="32" t="str">
        <f>VLOOKUP(A89,'2_MEMÓRIA'!B:C,2,0)</f>
        <v> 37.11.120 </v>
      </c>
      <c r="C89" s="33" t="str">
        <f t="shared" si="21"/>
        <v>Base de fusível tripolar de 15 kV</v>
      </c>
      <c r="D89" s="34" t="str">
        <f>VLOOKUP(A89,'2_MEMÓRIA'!B:D,3,0)</f>
        <v>Base de fusível tripolar de 15 kV</v>
      </c>
      <c r="E89" s="58" t="str">
        <f>VLOOKUP(VLOOKUP(A89,'2_MEMÓRIA'!B:L,11,0),'0_critérios'!A:D,4,0)</f>
        <v>CPOS/CDHU</v>
      </c>
      <c r="F89" s="36" t="str">
        <f>VLOOKUP(A89,'2_MEMÓRIA'!B:N,12,0)</f>
        <v>UN</v>
      </c>
      <c r="G89" s="37">
        <f>VLOOKUP(A89,'2_MEMÓRIA'!B:O,14,0)</f>
        <v>3</v>
      </c>
      <c r="H89" s="53">
        <f>VLOOKUP(A89,'2_MEMÓRIA'!B:O,13,0)</f>
        <v>1502.13</v>
      </c>
      <c r="I89" s="39">
        <f t="shared" si="22"/>
        <v>4506.39</v>
      </c>
      <c r="J89" s="5"/>
    </row>
    <row r="90" outlineLevel="1">
      <c r="A90" s="51" t="s">
        <v>217</v>
      </c>
      <c r="B90" s="32" t="str">
        <f>VLOOKUP(A90,'2_MEMÓRIA'!B:C,2,0)</f>
        <v>09-014-029</v>
      </c>
      <c r="C90" s="33" t="str">
        <f t="shared" si="21"/>
        <v>FUSIVEL HH PARA 40A/ 15KV</v>
      </c>
      <c r="D90" s="34" t="str">
        <f>VLOOKUP(A90,'2_MEMÓRIA'!B:D,3,0)</f>
        <v>FUSIVEL HH PARA 40A/ 15KV</v>
      </c>
      <c r="E90" s="56" t="str">
        <f>VLOOKUP(VLOOKUP(A90,'2_MEMÓRIA'!B:L,11,0),'0_critérios'!A:D,4,0)</f>
        <v>SIURB </v>
      </c>
      <c r="F90" s="36" t="str">
        <f>VLOOKUP(A90,'2_MEMÓRIA'!B:N,12,0)</f>
        <v>UN</v>
      </c>
      <c r="G90" s="37">
        <f>VLOOKUP(A90,'2_MEMÓRIA'!B:O,14,0)</f>
        <v>3</v>
      </c>
      <c r="H90" s="53">
        <f>VLOOKUP(A90,'2_MEMÓRIA'!B:O,13,0)</f>
        <v>460.89</v>
      </c>
      <c r="I90" s="39">
        <f t="shared" si="22"/>
        <v>1382.67</v>
      </c>
      <c r="J90" s="5"/>
    </row>
    <row r="91" outlineLevel="1">
      <c r="A91" s="51" t="s">
        <v>218</v>
      </c>
      <c r="B91" s="32" t="str">
        <f>VLOOKUP(A91,'2_MEMÓRIA'!B:C,2,0)</f>
        <v>09-017-001</v>
      </c>
      <c r="C91" s="33" t="str">
        <f t="shared" si="21"/>
        <v>DPS - DISPOSITIVO PROTEÇÃO CONTRA SURTOS 275V - 40KA</v>
      </c>
      <c r="D91" s="34" t="str">
        <f>VLOOKUP(A91,'2_MEMÓRIA'!B:D,3,0)</f>
        <v>DPS - DISPOSITIVO PROTEÇÃO CONTRA SURTOS 275V - 40KA</v>
      </c>
      <c r="E91" s="56" t="str">
        <f>VLOOKUP(VLOOKUP(A91,'2_MEMÓRIA'!B:L,11,0),'0_critérios'!A:D,4,0)</f>
        <v>SIURB </v>
      </c>
      <c r="F91" s="36" t="str">
        <f>VLOOKUP(A91,'2_MEMÓRIA'!B:N,12,0)</f>
        <v>UN</v>
      </c>
      <c r="G91" s="37">
        <f>VLOOKUP(A91,'2_MEMÓRIA'!B:O,14,0)</f>
        <v>4</v>
      </c>
      <c r="H91" s="53">
        <f>VLOOKUP(A91,'2_MEMÓRIA'!B:O,13,0)</f>
        <v>250.7</v>
      </c>
      <c r="I91" s="39">
        <f t="shared" si="22"/>
        <v>1002.8</v>
      </c>
      <c r="J91" s="5"/>
    </row>
    <row r="92" outlineLevel="1">
      <c r="A92" s="51" t="s">
        <v>219</v>
      </c>
      <c r="B92" s="32" t="str">
        <f>VLOOKUP(A92,'2_MEMÓRIA'!B:C,2,0)</f>
        <v>09-008-017</v>
      </c>
      <c r="C92" s="33" t="str">
        <f t="shared" si="21"/>
        <v>MINI DISJUNTOR - TIPO EUROPEU (IEC) - TRIPOLAR 80A</v>
      </c>
      <c r="D92" s="34" t="str">
        <f>VLOOKUP(A92,'2_MEMÓRIA'!B:D,3,0)</f>
        <v>MINI DISJUNTOR - TIPO EUROPEU (IEC) - TRIPOLAR 80A</v>
      </c>
      <c r="E92" s="56" t="str">
        <f>VLOOKUP(VLOOKUP(A92,'2_MEMÓRIA'!B:L,11,0),'0_critérios'!A:D,4,0)</f>
        <v>SIURB </v>
      </c>
      <c r="F92" s="36" t="str">
        <f>VLOOKUP(A92,'2_MEMÓRIA'!B:N,12,0)</f>
        <v>UN</v>
      </c>
      <c r="G92" s="37">
        <f>VLOOKUP(A92,'2_MEMÓRIA'!B:O,14,0)</f>
        <v>1</v>
      </c>
      <c r="H92" s="53">
        <f>VLOOKUP(A92,'2_MEMÓRIA'!B:O,13,0)</f>
        <v>232.52</v>
      </c>
      <c r="I92" s="39">
        <f t="shared" si="22"/>
        <v>232.52</v>
      </c>
      <c r="J92" s="5"/>
    </row>
    <row r="93" outlineLevel="1">
      <c r="A93" s="51" t="s">
        <v>220</v>
      </c>
      <c r="B93" s="32" t="str">
        <f>VLOOKUP(A93,'2_MEMÓRIA'!B:C,2,0)</f>
        <v>09-008-014</v>
      </c>
      <c r="C93" s="33" t="str">
        <f t="shared" si="21"/>
        <v>MINI DISJUNTOR - TIPO EUROPEU (IEC) - TRIPOLAR 6/25A</v>
      </c>
      <c r="D93" s="34" t="str">
        <f>VLOOKUP(A93,'2_MEMÓRIA'!B:D,3,0)</f>
        <v>MINI DISJUNTOR - TIPO EUROPEU (IEC) - TRIPOLAR 6/25A</v>
      </c>
      <c r="E93" s="56" t="str">
        <f>VLOOKUP(VLOOKUP(A93,'2_MEMÓRIA'!B:L,11,0),'0_critérios'!A:D,4,0)</f>
        <v>SIURB </v>
      </c>
      <c r="F93" s="36" t="str">
        <f>VLOOKUP(A93,'2_MEMÓRIA'!B:N,12,0)</f>
        <v>UN</v>
      </c>
      <c r="G93" s="37">
        <f>VLOOKUP(A93,'2_MEMÓRIA'!B:O,14,0)</f>
        <v>27</v>
      </c>
      <c r="H93" s="53">
        <f>VLOOKUP(A93,'2_MEMÓRIA'!B:O,13,0)</f>
        <v>114.47</v>
      </c>
      <c r="I93" s="39">
        <f t="shared" si="22"/>
        <v>3090.69</v>
      </c>
      <c r="J93" s="5"/>
    </row>
    <row r="94" outlineLevel="1">
      <c r="A94" s="51" t="s">
        <v>221</v>
      </c>
      <c r="B94" s="32" t="str">
        <f>VLOOKUP(A94,'2_MEMÓRIA'!B:C,2,0)</f>
        <v>09-008-013</v>
      </c>
      <c r="C94" s="33" t="str">
        <f t="shared" si="21"/>
        <v>MINI DISJUNTOR - TIPO EUROPEU (IEC) -  BIPOLAR 32/50A</v>
      </c>
      <c r="D94" s="34" t="str">
        <f>VLOOKUP(A94,'2_MEMÓRIA'!B:D,3,0)</f>
        <v>MINI DISJUNTOR - TIPO EUROPEU (IEC) -  BIPOLAR 32/50A</v>
      </c>
      <c r="E94" s="56" t="str">
        <f>VLOOKUP(VLOOKUP(A94,'2_MEMÓRIA'!B:L,11,0),'0_critérios'!A:D,4,0)</f>
        <v>SIURB </v>
      </c>
      <c r="F94" s="36" t="str">
        <f>VLOOKUP(A94,'2_MEMÓRIA'!B:N,12,0)</f>
        <v>UN</v>
      </c>
      <c r="G94" s="37">
        <f>VLOOKUP(A94,'2_MEMÓRIA'!B:O,14,0)</f>
        <v>1</v>
      </c>
      <c r="H94" s="53">
        <f>VLOOKUP(A94,'2_MEMÓRIA'!B:O,13,0)</f>
        <v>75.76</v>
      </c>
      <c r="I94" s="39">
        <f t="shared" si="22"/>
        <v>75.76</v>
      </c>
      <c r="J94" s="5"/>
    </row>
    <row r="95">
      <c r="A95" s="57" t="s">
        <v>222</v>
      </c>
      <c r="B95" s="41"/>
      <c r="C95" s="45"/>
      <c r="D95" s="43" t="str">
        <f>VLOOKUP(A95,'2_MEMÓRIA'!B:D,2,0)</f>
        <v>QD - CET</v>
      </c>
      <c r="E95" s="44"/>
      <c r="F95" s="45"/>
      <c r="G95" s="46"/>
      <c r="H95" s="47"/>
      <c r="I95" s="48">
        <f>IFERROR(SUM(I96:I104),0)</f>
        <v>14353.58</v>
      </c>
      <c r="J95" s="5"/>
    </row>
    <row r="96" outlineLevel="1">
      <c r="A96" s="51" t="s">
        <v>224</v>
      </c>
      <c r="B96" s="32" t="str">
        <f>VLOOKUP(A96,'2_MEMÓRIA'!B:C,2,0)</f>
        <v>09-005-014</v>
      </c>
      <c r="C96" s="33" t="str">
        <f t="shared" ref="C96:C104" si="23">D96</f>
        <v>QUADRO DE DISTRIBUIÇÃO EM CHAPA METÁLICA - PARA ATÉ 34 DISJUNTORES</v>
      </c>
      <c r="D96" s="34" t="str">
        <f>VLOOKUP(A96,'2_MEMÓRIA'!B:D,3,0)</f>
        <v>QUADRO DE DISTRIBUIÇÃO EM CHAPA METÁLICA - PARA ATÉ 34 DISJUNTORES</v>
      </c>
      <c r="E96" s="56" t="str">
        <f>VLOOKUP(VLOOKUP(A96,'2_MEMÓRIA'!B:L,11,0),'0_critérios'!A:D,4,0)</f>
        <v>SIURB </v>
      </c>
      <c r="F96" s="36" t="str">
        <f>VLOOKUP(A96,'2_MEMÓRIA'!B:N,12,0)</f>
        <v>UN</v>
      </c>
      <c r="G96" s="37">
        <f>VLOOKUP(A96,'2_MEMÓRIA'!B:O,14,0)</f>
        <v>1</v>
      </c>
      <c r="H96" s="53">
        <f>VLOOKUP(A96,'2_MEMÓRIA'!B:O,13,0)</f>
        <v>1559.43</v>
      </c>
      <c r="I96" s="39">
        <f t="shared" ref="I96:I104" si="24">TRUNC(H96*G96,2)</f>
        <v>1559.43</v>
      </c>
      <c r="J96" s="5"/>
    </row>
    <row r="97" outlineLevel="1">
      <c r="A97" s="51" t="s">
        <v>225</v>
      </c>
      <c r="B97" s="32" t="str">
        <f>VLOOKUP(A97,'2_MEMÓRIA'!B:C,2,0)</f>
        <v>09-006-033</v>
      </c>
      <c r="C97" s="33" t="str">
        <f t="shared" si="23"/>
        <v>CHAVE SECCIONADORA ROTATIVA ABERT. SOB CARGA TP (PACCO) - 3X16A</v>
      </c>
      <c r="D97" s="34" t="str">
        <f>VLOOKUP(A97,'2_MEMÓRIA'!B:D,3,0)</f>
        <v>CHAVE SECCIONADORA ROTATIVA ABERT. SOB CARGA TP (PACCO) - 3X16A</v>
      </c>
      <c r="E97" s="56" t="str">
        <f>VLOOKUP(VLOOKUP(A97,'2_MEMÓRIA'!B:L,11,0),'0_critérios'!A:D,4,0)</f>
        <v>SIURB </v>
      </c>
      <c r="F97" s="36" t="str">
        <f>VLOOKUP(A97,'2_MEMÓRIA'!B:N,12,0)</f>
        <v>UN</v>
      </c>
      <c r="G97" s="37">
        <f>VLOOKUP(A97,'2_MEMÓRIA'!B:O,14,0)</f>
        <v>1</v>
      </c>
      <c r="H97" s="53">
        <f>VLOOKUP(A97,'2_MEMÓRIA'!B:O,13,0)</f>
        <v>185.88</v>
      </c>
      <c r="I97" s="39">
        <f t="shared" si="24"/>
        <v>185.88</v>
      </c>
      <c r="J97" s="5"/>
    </row>
    <row r="98" outlineLevel="1">
      <c r="A98" s="51" t="s">
        <v>226</v>
      </c>
      <c r="B98" s="32" t="str">
        <f>VLOOKUP(A98,'2_MEMÓRIA'!B:C,2,0)</f>
        <v> 40.11.070 </v>
      </c>
      <c r="C98" s="33" t="str">
        <f t="shared" si="23"/>
        <v>Relé supervisor trifásico contra falta de fase, inversão de fase e mínima tensão</v>
      </c>
      <c r="D98" s="34" t="str">
        <f>VLOOKUP(A98,'2_MEMÓRIA'!B:D,3,0)</f>
        <v>Relé supervisor trifásico contra falta de fase, inversão de fase e mínima tensão</v>
      </c>
      <c r="E98" s="58" t="str">
        <f>VLOOKUP(VLOOKUP(A98,'2_MEMÓRIA'!B:L,11,0),'0_critérios'!A:D,4,0)</f>
        <v>CPOS/CDHU</v>
      </c>
      <c r="F98" s="36" t="str">
        <f>VLOOKUP(A98,'2_MEMÓRIA'!B:N,12,0)</f>
        <v>UN</v>
      </c>
      <c r="G98" s="37">
        <f>VLOOKUP(A98,'2_MEMÓRIA'!B:O,14,0)</f>
        <v>2</v>
      </c>
      <c r="H98" s="53">
        <f>VLOOKUP(A98,'2_MEMÓRIA'!B:O,13,0)</f>
        <v>1502.13</v>
      </c>
      <c r="I98" s="39">
        <f t="shared" si="24"/>
        <v>3004.26</v>
      </c>
      <c r="J98" s="5"/>
    </row>
    <row r="99" outlineLevel="1">
      <c r="A99" s="51" t="s">
        <v>227</v>
      </c>
      <c r="B99" s="32" t="str">
        <f>VLOOKUP(A99,'2_MEMÓRIA'!B:C,2,0)</f>
        <v> 37.11.120 </v>
      </c>
      <c r="C99" s="33" t="str">
        <f t="shared" si="23"/>
        <v>Base de fusível tripolar de 15 kV</v>
      </c>
      <c r="D99" s="34" t="str">
        <f>VLOOKUP(A99,'2_MEMÓRIA'!B:D,3,0)</f>
        <v>Base de fusível tripolar de 15 kV</v>
      </c>
      <c r="E99" s="58" t="str">
        <f>VLOOKUP(VLOOKUP(A99,'2_MEMÓRIA'!B:L,11,0),'0_critérios'!A:D,4,0)</f>
        <v>CPOS/CDHU</v>
      </c>
      <c r="F99" s="36" t="str">
        <f>VLOOKUP(A99,'2_MEMÓRIA'!B:N,12,0)</f>
        <v>UN</v>
      </c>
      <c r="G99" s="37">
        <f>VLOOKUP(A99,'2_MEMÓRIA'!B:O,14,0)</f>
        <v>3</v>
      </c>
      <c r="H99" s="53">
        <f>VLOOKUP(A99,'2_MEMÓRIA'!B:O,13,0)</f>
        <v>1502.13</v>
      </c>
      <c r="I99" s="39">
        <f t="shared" si="24"/>
        <v>4506.39</v>
      </c>
      <c r="J99" s="5"/>
    </row>
    <row r="100" outlineLevel="1">
      <c r="A100" s="51" t="s">
        <v>228</v>
      </c>
      <c r="B100" s="32" t="str">
        <f>VLOOKUP(A100,'2_MEMÓRIA'!B:C,2,0)</f>
        <v>09-014-029</v>
      </c>
      <c r="C100" s="33" t="str">
        <f t="shared" si="23"/>
        <v>FUSIVEL HH PARA 40A/ 15KV</v>
      </c>
      <c r="D100" s="34" t="str">
        <f>VLOOKUP(A100,'2_MEMÓRIA'!B:D,3,0)</f>
        <v>FUSIVEL HH PARA 40A/ 15KV</v>
      </c>
      <c r="E100" s="56" t="str">
        <f>VLOOKUP(VLOOKUP(A100,'2_MEMÓRIA'!B:L,11,0),'0_critérios'!A:D,4,0)</f>
        <v>SIURB </v>
      </c>
      <c r="F100" s="36" t="str">
        <f>VLOOKUP(A100,'2_MEMÓRIA'!B:N,12,0)</f>
        <v>UN</v>
      </c>
      <c r="G100" s="37">
        <f>VLOOKUP(A100,'2_MEMÓRIA'!B:O,14,0)</f>
        <v>3</v>
      </c>
      <c r="H100" s="53">
        <f>VLOOKUP(A100,'2_MEMÓRIA'!B:O,13,0)</f>
        <v>460.89</v>
      </c>
      <c r="I100" s="39">
        <f t="shared" si="24"/>
        <v>1382.67</v>
      </c>
      <c r="J100" s="5"/>
    </row>
    <row r="101" outlineLevel="1">
      <c r="A101" s="51" t="s">
        <v>229</v>
      </c>
      <c r="B101" s="32" t="str">
        <f>VLOOKUP(A101,'2_MEMÓRIA'!B:C,2,0)</f>
        <v>09-017-001</v>
      </c>
      <c r="C101" s="33" t="str">
        <f t="shared" si="23"/>
        <v>DPS - DISPOSITIVO PROTEÇÃO CONTRA SURTOS 275V - 40KA</v>
      </c>
      <c r="D101" s="34" t="str">
        <f>VLOOKUP(A101,'2_MEMÓRIA'!B:D,3,0)</f>
        <v>DPS - DISPOSITIVO PROTEÇÃO CONTRA SURTOS 275V - 40KA</v>
      </c>
      <c r="E101" s="56" t="str">
        <f>VLOOKUP(VLOOKUP(A101,'2_MEMÓRIA'!B:L,11,0),'0_critérios'!A:D,4,0)</f>
        <v>SIURB </v>
      </c>
      <c r="F101" s="36" t="str">
        <f>VLOOKUP(A101,'2_MEMÓRIA'!B:N,12,0)</f>
        <v>UN</v>
      </c>
      <c r="G101" s="37">
        <f>VLOOKUP(A101,'2_MEMÓRIA'!B:O,14,0)</f>
        <v>4</v>
      </c>
      <c r="H101" s="53">
        <f>VLOOKUP(A101,'2_MEMÓRIA'!B:O,13,0)</f>
        <v>250.7</v>
      </c>
      <c r="I101" s="39">
        <f t="shared" si="24"/>
        <v>1002.8</v>
      </c>
      <c r="J101" s="5"/>
    </row>
    <row r="102" outlineLevel="1">
      <c r="A102" s="51" t="s">
        <v>230</v>
      </c>
      <c r="B102" s="32" t="str">
        <f>VLOOKUP(A102,'2_MEMÓRIA'!B:C,2,0)</f>
        <v>09-008-017</v>
      </c>
      <c r="C102" s="33" t="str">
        <f t="shared" si="23"/>
        <v>MINI DISJUNTOR - TIPO EUROPEU (IEC) - TRIPOLAR 80A</v>
      </c>
      <c r="D102" s="34" t="str">
        <f>VLOOKUP(A102,'2_MEMÓRIA'!B:D,3,0)</f>
        <v>MINI DISJUNTOR - TIPO EUROPEU (IEC) - TRIPOLAR 80A</v>
      </c>
      <c r="E102" s="56" t="str">
        <f>VLOOKUP(VLOOKUP(A102,'2_MEMÓRIA'!B:L,11,0),'0_critérios'!A:D,4,0)</f>
        <v>SIURB </v>
      </c>
      <c r="F102" s="36" t="str">
        <f>VLOOKUP(A102,'2_MEMÓRIA'!B:N,12,0)</f>
        <v>UN</v>
      </c>
      <c r="G102" s="37">
        <f>VLOOKUP(A102,'2_MEMÓRIA'!B:O,14,0)</f>
        <v>1</v>
      </c>
      <c r="H102" s="53">
        <f>VLOOKUP(A102,'2_MEMÓRIA'!B:O,13,0)</f>
        <v>232.52</v>
      </c>
      <c r="I102" s="39">
        <f t="shared" si="24"/>
        <v>232.52</v>
      </c>
      <c r="J102" s="5"/>
    </row>
    <row r="103" outlineLevel="1">
      <c r="A103" s="51" t="s">
        <v>231</v>
      </c>
      <c r="B103" s="32" t="str">
        <f>VLOOKUP(A103,'2_MEMÓRIA'!B:C,2,0)</f>
        <v>09-008-014</v>
      </c>
      <c r="C103" s="33" t="str">
        <f t="shared" si="23"/>
        <v>MINI DISJUNTOR - TIPO EUROPEU (IEC) - TRIPOLAR 6/25A</v>
      </c>
      <c r="D103" s="34" t="str">
        <f>VLOOKUP(A103,'2_MEMÓRIA'!B:D,3,0)</f>
        <v>MINI DISJUNTOR - TIPO EUROPEU (IEC) - TRIPOLAR 6/25A</v>
      </c>
      <c r="E103" s="56" t="str">
        <f>VLOOKUP(VLOOKUP(A103,'2_MEMÓRIA'!B:L,11,0),'0_critérios'!A:D,4,0)</f>
        <v>SIURB </v>
      </c>
      <c r="F103" s="36" t="str">
        <f>VLOOKUP(A103,'2_MEMÓRIA'!B:N,12,0)</f>
        <v>UN</v>
      </c>
      <c r="G103" s="37">
        <f>VLOOKUP(A103,'2_MEMÓRIA'!B:O,14,0)</f>
        <v>21</v>
      </c>
      <c r="H103" s="53">
        <f>VLOOKUP(A103,'2_MEMÓRIA'!B:O,13,0)</f>
        <v>114.47</v>
      </c>
      <c r="I103" s="39">
        <f t="shared" si="24"/>
        <v>2403.87</v>
      </c>
      <c r="J103" s="5"/>
    </row>
    <row r="104" outlineLevel="1">
      <c r="A104" s="51" t="s">
        <v>232</v>
      </c>
      <c r="B104" s="32" t="str">
        <f>VLOOKUP(A104,'2_MEMÓRIA'!B:C,2,0)</f>
        <v>09-008-013</v>
      </c>
      <c r="C104" s="33" t="str">
        <f t="shared" si="23"/>
        <v>MINI DISJUNTOR - TIPO EUROPEU (IEC) -  BIPOLAR 32/50A</v>
      </c>
      <c r="D104" s="34" t="str">
        <f>VLOOKUP(A104,'2_MEMÓRIA'!B:D,3,0)</f>
        <v>MINI DISJUNTOR - TIPO EUROPEU (IEC) -  BIPOLAR 32/50A</v>
      </c>
      <c r="E104" s="56" t="str">
        <f>VLOOKUP(VLOOKUP(A104,'2_MEMÓRIA'!B:L,11,0),'0_critérios'!A:D,4,0)</f>
        <v>SIURB </v>
      </c>
      <c r="F104" s="36" t="str">
        <f>VLOOKUP(A104,'2_MEMÓRIA'!B:N,12,0)</f>
        <v>UN</v>
      </c>
      <c r="G104" s="37">
        <f>VLOOKUP(A104,'2_MEMÓRIA'!B:O,14,0)</f>
        <v>1</v>
      </c>
      <c r="H104" s="53">
        <f>VLOOKUP(A104,'2_MEMÓRIA'!B:O,13,0)</f>
        <v>75.76</v>
      </c>
      <c r="I104" s="39">
        <f t="shared" si="24"/>
        <v>75.76</v>
      </c>
      <c r="J104" s="5"/>
    </row>
    <row r="105">
      <c r="A105" s="57" t="s">
        <v>233</v>
      </c>
      <c r="B105" s="41"/>
      <c r="C105" s="45"/>
      <c r="D105" s="43" t="str">
        <f>VLOOKUP(A105,'2_MEMÓRIA'!B:D,2,0)</f>
        <v>QD - TELA SMART SAMPA</v>
      </c>
      <c r="E105" s="44"/>
      <c r="F105" s="45"/>
      <c r="G105" s="46"/>
      <c r="H105" s="47"/>
      <c r="I105" s="48">
        <f>IFERROR(SUM(I106:I113),0)</f>
        <v>12570.5</v>
      </c>
      <c r="J105" s="5"/>
    </row>
    <row r="106" outlineLevel="1">
      <c r="A106" s="51" t="s">
        <v>235</v>
      </c>
      <c r="B106" s="32" t="str">
        <f>VLOOKUP(A106,'2_MEMÓRIA'!B:C,2,0)</f>
        <v>09-005-014</v>
      </c>
      <c r="C106" s="33" t="str">
        <f t="shared" ref="C106:C113" si="25">D106</f>
        <v>QUADRO DE DISTRIBUIÇÃO EM CHAPA METÁLICA - PARA ATÉ 34 DISJUNTORES</v>
      </c>
      <c r="D106" s="34" t="str">
        <f>VLOOKUP(A106,'2_MEMÓRIA'!B:D,3,0)</f>
        <v>QUADRO DE DISTRIBUIÇÃO EM CHAPA METÁLICA - PARA ATÉ 34 DISJUNTORES</v>
      </c>
      <c r="E106" s="56" t="str">
        <f>VLOOKUP(VLOOKUP(A106,'2_MEMÓRIA'!B:L,11,0),'0_critérios'!A:D,4,0)</f>
        <v>SIURB </v>
      </c>
      <c r="F106" s="36" t="str">
        <f>VLOOKUP(A106,'2_MEMÓRIA'!B:N,12,0)</f>
        <v>UN</v>
      </c>
      <c r="G106" s="37">
        <f>VLOOKUP(A106,'2_MEMÓRIA'!B:O,14,0)</f>
        <v>1</v>
      </c>
      <c r="H106" s="53">
        <f>VLOOKUP(A106,'2_MEMÓRIA'!B:O,13,0)</f>
        <v>1559.43</v>
      </c>
      <c r="I106" s="39">
        <f t="shared" ref="I106:I113" si="26">TRUNC(H106*G106,2)</f>
        <v>1559.43</v>
      </c>
      <c r="J106" s="5"/>
    </row>
    <row r="107" outlineLevel="1">
      <c r="A107" s="51" t="s">
        <v>236</v>
      </c>
      <c r="B107" s="32" t="str">
        <f>VLOOKUP(A107,'2_MEMÓRIA'!B:C,2,0)</f>
        <v>09-006-033</v>
      </c>
      <c r="C107" s="33" t="str">
        <f t="shared" si="25"/>
        <v>CHAVE SECCIONADORA ROTATIVA ABERT. SOB CARGA TP (PACCO) - 3X16A</v>
      </c>
      <c r="D107" s="34" t="str">
        <f>VLOOKUP(A107,'2_MEMÓRIA'!B:D,3,0)</f>
        <v>CHAVE SECCIONADORA ROTATIVA ABERT. SOB CARGA TP (PACCO) - 3X16A</v>
      </c>
      <c r="E107" s="56" t="str">
        <f>VLOOKUP(VLOOKUP(A107,'2_MEMÓRIA'!B:L,11,0),'0_critérios'!A:D,4,0)</f>
        <v>SIURB </v>
      </c>
      <c r="F107" s="36" t="str">
        <f>VLOOKUP(A107,'2_MEMÓRIA'!B:N,12,0)</f>
        <v>UN</v>
      </c>
      <c r="G107" s="37">
        <f>VLOOKUP(A107,'2_MEMÓRIA'!B:O,14,0)</f>
        <v>1</v>
      </c>
      <c r="H107" s="53">
        <f>VLOOKUP(A107,'2_MEMÓRIA'!B:O,13,0)</f>
        <v>185.88</v>
      </c>
      <c r="I107" s="39">
        <f t="shared" si="26"/>
        <v>185.88</v>
      </c>
      <c r="J107" s="5"/>
    </row>
    <row r="108" outlineLevel="1">
      <c r="A108" s="51" t="s">
        <v>237</v>
      </c>
      <c r="B108" s="32" t="str">
        <f>VLOOKUP(A108,'2_MEMÓRIA'!B:C,2,0)</f>
        <v> 40.11.070 </v>
      </c>
      <c r="C108" s="33" t="str">
        <f t="shared" si="25"/>
        <v>Relé supervisor trifásico contra falta de fase, inversão de fase e mínima tensão</v>
      </c>
      <c r="D108" s="34" t="str">
        <f>VLOOKUP(A108,'2_MEMÓRIA'!B:D,3,0)</f>
        <v>Relé supervisor trifásico contra falta de fase, inversão de fase e mínima tensão</v>
      </c>
      <c r="E108" s="58" t="str">
        <f>VLOOKUP(VLOOKUP(A108,'2_MEMÓRIA'!B:L,11,0),'0_critérios'!A:D,4,0)</f>
        <v>CPOS/CDHU</v>
      </c>
      <c r="F108" s="36" t="str">
        <f>VLOOKUP(A108,'2_MEMÓRIA'!B:N,12,0)</f>
        <v>UN</v>
      </c>
      <c r="G108" s="37">
        <f>VLOOKUP(A108,'2_MEMÓRIA'!B:O,14,0)</f>
        <v>2</v>
      </c>
      <c r="H108" s="53">
        <f>VLOOKUP(A108,'2_MEMÓRIA'!B:O,13,0)</f>
        <v>1502.13</v>
      </c>
      <c r="I108" s="39">
        <f t="shared" si="26"/>
        <v>3004.26</v>
      </c>
      <c r="J108" s="5"/>
    </row>
    <row r="109" outlineLevel="1">
      <c r="A109" s="51" t="s">
        <v>238</v>
      </c>
      <c r="B109" s="32" t="str">
        <f>VLOOKUP(A109,'2_MEMÓRIA'!B:C,2,0)</f>
        <v> 37.11.120 </v>
      </c>
      <c r="C109" s="33" t="str">
        <f t="shared" si="25"/>
        <v>Base de fusível tripolar de 15 kV</v>
      </c>
      <c r="D109" s="34" t="str">
        <f>VLOOKUP(A109,'2_MEMÓRIA'!B:D,3,0)</f>
        <v>Base de fusível tripolar de 15 kV</v>
      </c>
      <c r="E109" s="58" t="str">
        <f>VLOOKUP(VLOOKUP(A109,'2_MEMÓRIA'!B:L,11,0),'0_critérios'!A:D,4,0)</f>
        <v>CPOS/CDHU</v>
      </c>
      <c r="F109" s="36" t="str">
        <f>VLOOKUP(A109,'2_MEMÓRIA'!B:N,12,0)</f>
        <v>UN</v>
      </c>
      <c r="G109" s="37">
        <f>VLOOKUP(A109,'2_MEMÓRIA'!B:O,14,0)</f>
        <v>3</v>
      </c>
      <c r="H109" s="53">
        <f>VLOOKUP(A109,'2_MEMÓRIA'!B:O,13,0)</f>
        <v>1502.13</v>
      </c>
      <c r="I109" s="39">
        <f t="shared" si="26"/>
        <v>4506.39</v>
      </c>
      <c r="J109" s="5"/>
    </row>
    <row r="110" outlineLevel="1">
      <c r="A110" s="51" t="s">
        <v>239</v>
      </c>
      <c r="B110" s="32" t="str">
        <f>VLOOKUP(A110,'2_MEMÓRIA'!B:C,2,0)</f>
        <v>09-014-029</v>
      </c>
      <c r="C110" s="33" t="str">
        <f t="shared" si="25"/>
        <v>FUSIVEL HH PARA 40A/ 15KV</v>
      </c>
      <c r="D110" s="34" t="str">
        <f>VLOOKUP(A110,'2_MEMÓRIA'!B:D,3,0)</f>
        <v>FUSIVEL HH PARA 40A/ 15KV</v>
      </c>
      <c r="E110" s="56" t="str">
        <f>VLOOKUP(VLOOKUP(A110,'2_MEMÓRIA'!B:L,11,0),'0_critérios'!A:D,4,0)</f>
        <v>SIURB </v>
      </c>
      <c r="F110" s="36" t="str">
        <f>VLOOKUP(A110,'2_MEMÓRIA'!B:N,12,0)</f>
        <v>UN</v>
      </c>
      <c r="G110" s="37">
        <f>VLOOKUP(A110,'2_MEMÓRIA'!B:O,14,0)</f>
        <v>3</v>
      </c>
      <c r="H110" s="53">
        <f>VLOOKUP(A110,'2_MEMÓRIA'!B:O,13,0)</f>
        <v>460.89</v>
      </c>
      <c r="I110" s="39">
        <f t="shared" si="26"/>
        <v>1382.67</v>
      </c>
      <c r="J110" s="5"/>
    </row>
    <row r="111" outlineLevel="1">
      <c r="A111" s="51" t="s">
        <v>240</v>
      </c>
      <c r="B111" s="32" t="str">
        <f>VLOOKUP(A111,'2_MEMÓRIA'!B:C,2,0)</f>
        <v>09-017-001</v>
      </c>
      <c r="C111" s="33" t="str">
        <f t="shared" si="25"/>
        <v>DPS - DISPOSITIVO PROTEÇÃO CONTRA SURTOS 275V - 40KA</v>
      </c>
      <c r="D111" s="34" t="str">
        <f>VLOOKUP(A111,'2_MEMÓRIA'!B:D,3,0)</f>
        <v>DPS - DISPOSITIVO PROTEÇÃO CONTRA SURTOS 275V - 40KA</v>
      </c>
      <c r="E111" s="56" t="str">
        <f>VLOOKUP(VLOOKUP(A111,'2_MEMÓRIA'!B:L,11,0),'0_critérios'!A:D,4,0)</f>
        <v>SIURB </v>
      </c>
      <c r="F111" s="36" t="str">
        <f>VLOOKUP(A111,'2_MEMÓRIA'!B:N,12,0)</f>
        <v>UN</v>
      </c>
      <c r="G111" s="37">
        <f>VLOOKUP(A111,'2_MEMÓRIA'!B:O,14,0)</f>
        <v>4</v>
      </c>
      <c r="H111" s="53">
        <f>VLOOKUP(A111,'2_MEMÓRIA'!B:O,13,0)</f>
        <v>250.7</v>
      </c>
      <c r="I111" s="39">
        <f t="shared" si="26"/>
        <v>1002.8</v>
      </c>
      <c r="J111" s="5"/>
    </row>
    <row r="112" outlineLevel="1">
      <c r="A112" s="51" t="s">
        <v>241</v>
      </c>
      <c r="B112" s="32" t="str">
        <f>VLOOKUP(A112,'2_MEMÓRIA'!B:C,2,0)</f>
        <v>09-008-016</v>
      </c>
      <c r="C112" s="33" t="str">
        <f t="shared" si="25"/>
        <v>MINI DISJUNTOR - TIPO EUROPEU (IEC) - TRIPOLAR 63A</v>
      </c>
      <c r="D112" s="34" t="str">
        <f>VLOOKUP(A112,'2_MEMÓRIA'!B:D,3,0)</f>
        <v>MINI DISJUNTOR - TIPO EUROPEU (IEC) - TRIPOLAR 63A</v>
      </c>
      <c r="E112" s="56" t="str">
        <f>VLOOKUP(VLOOKUP(A112,'2_MEMÓRIA'!B:L,11,0),'0_critérios'!A:D,4,0)</f>
        <v>SIURB </v>
      </c>
      <c r="F112" s="36" t="str">
        <f>VLOOKUP(A112,'2_MEMÓRIA'!B:N,12,0)</f>
        <v>UN</v>
      </c>
      <c r="G112" s="37">
        <f>VLOOKUP(A112,'2_MEMÓRIA'!B:O,14,0)</f>
        <v>1</v>
      </c>
      <c r="H112" s="53">
        <f>VLOOKUP(A112,'2_MEMÓRIA'!B:O,13,0)</f>
        <v>127.78</v>
      </c>
      <c r="I112" s="39">
        <f t="shared" si="26"/>
        <v>127.78</v>
      </c>
      <c r="J112" s="5"/>
    </row>
    <row r="113" outlineLevel="1">
      <c r="A113" s="51" t="s">
        <v>244</v>
      </c>
      <c r="B113" s="32" t="str">
        <f>VLOOKUP(A113,'2_MEMÓRIA'!B:C,2,0)</f>
        <v>09-008-014</v>
      </c>
      <c r="C113" s="33" t="str">
        <f t="shared" si="25"/>
        <v>MINI DISJUNTOR - TIPO EUROPEU (IEC) - TRIPOLAR 6/25A</v>
      </c>
      <c r="D113" s="34" t="str">
        <f>VLOOKUP(A113,'2_MEMÓRIA'!B:D,3,0)</f>
        <v>MINI DISJUNTOR - TIPO EUROPEU (IEC) - TRIPOLAR 6/25A</v>
      </c>
      <c r="E113" s="56" t="str">
        <f>VLOOKUP(VLOOKUP(A113,'2_MEMÓRIA'!B:L,11,0),'0_critérios'!A:D,4,0)</f>
        <v>SIURB </v>
      </c>
      <c r="F113" s="36" t="str">
        <f>VLOOKUP(A113,'2_MEMÓRIA'!B:N,12,0)</f>
        <v>UN</v>
      </c>
      <c r="G113" s="37">
        <f>VLOOKUP(A113,'2_MEMÓRIA'!B:O,14,0)</f>
        <v>7</v>
      </c>
      <c r="H113" s="53">
        <f>VLOOKUP(A113,'2_MEMÓRIA'!B:O,13,0)</f>
        <v>114.47</v>
      </c>
      <c r="I113" s="39">
        <f t="shared" si="26"/>
        <v>801.29</v>
      </c>
      <c r="J113" s="5"/>
    </row>
    <row r="114">
      <c r="A114" s="57" t="s">
        <v>245</v>
      </c>
      <c r="B114" s="41"/>
      <c r="C114" s="45"/>
      <c r="D114" s="43" t="str">
        <f>VLOOKUP(A114,'2_MEMÓRIA'!B:D,2,0)</f>
        <v>QD - SMART SAMPA</v>
      </c>
      <c r="E114" s="44"/>
      <c r="F114" s="45"/>
      <c r="G114" s="46"/>
      <c r="H114" s="47"/>
      <c r="I114" s="48">
        <f>IFERROR(SUM(I115:I126),0)</f>
        <v>33910.16</v>
      </c>
      <c r="J114" s="5"/>
    </row>
    <row r="115" outlineLevel="1">
      <c r="A115" s="51" t="s">
        <v>247</v>
      </c>
      <c r="B115" s="32" t="str">
        <f>VLOOKUP(A115,'2_MEMÓRIA'!B:C,2,0)</f>
        <v>09-005-019</v>
      </c>
      <c r="C115" s="33" t="str">
        <f t="shared" ref="C115:C122" si="27">D115</f>
        <v>QUADRO DE DISTRIBUIÇÃO EM CHAPA METÁLICA - PARA ATÉ 70 DISJUNTORES</v>
      </c>
      <c r="D115" s="34" t="str">
        <f>VLOOKUP(A115,'2_MEMÓRIA'!B:D,3,0)</f>
        <v>QUADRO DE DISTRIBUIÇÃO EM CHAPA METÁLICA - PARA ATÉ 70 DISJUNTORES</v>
      </c>
      <c r="E115" s="56" t="str">
        <f>VLOOKUP(VLOOKUP(A115,'2_MEMÓRIA'!B:L,11,0),'0_critérios'!A:D,4,0)</f>
        <v>SIURB </v>
      </c>
      <c r="F115" s="36" t="str">
        <f>VLOOKUP(A115,'2_MEMÓRIA'!B:N,12,0)</f>
        <v>UN</v>
      </c>
      <c r="G115" s="37">
        <f>VLOOKUP(A115,'2_MEMÓRIA'!B:O,14,0)</f>
        <v>1</v>
      </c>
      <c r="H115" s="53">
        <f>VLOOKUP(A115,'2_MEMÓRIA'!B:O,13,0)</f>
        <v>3593.72</v>
      </c>
      <c r="I115" s="39">
        <f t="shared" ref="I115:I126" si="28">TRUNC(H115*G115,2)</f>
        <v>3593.72</v>
      </c>
      <c r="J115" s="5"/>
    </row>
    <row r="116" outlineLevel="1">
      <c r="A116" s="51" t="s">
        <v>250</v>
      </c>
      <c r="B116" s="32" t="str">
        <f>VLOOKUP(A116,'2_MEMÓRIA'!B:C,2,0)</f>
        <v>09-006-033</v>
      </c>
      <c r="C116" s="33" t="str">
        <f t="shared" si="27"/>
        <v>CHAVE SECCIONADORA ROTATIVA ABERT. SOB CARGA TP (PACCO) - 3X16A</v>
      </c>
      <c r="D116" s="34" t="str">
        <f>VLOOKUP(A116,'2_MEMÓRIA'!B:D,3,0)</f>
        <v>CHAVE SECCIONADORA ROTATIVA ABERT. SOB CARGA TP (PACCO) - 3X16A</v>
      </c>
      <c r="E116" s="56" t="str">
        <f>VLOOKUP(VLOOKUP(A116,'2_MEMÓRIA'!B:L,11,0),'0_critérios'!A:D,4,0)</f>
        <v>SIURB </v>
      </c>
      <c r="F116" s="36" t="str">
        <f>VLOOKUP(A116,'2_MEMÓRIA'!B:N,12,0)</f>
        <v>UN</v>
      </c>
      <c r="G116" s="37">
        <f>VLOOKUP(A116,'2_MEMÓRIA'!B:O,14,0)</f>
        <v>1</v>
      </c>
      <c r="H116" s="53">
        <f>VLOOKUP(A116,'2_MEMÓRIA'!B:O,13,0)</f>
        <v>185.88</v>
      </c>
      <c r="I116" s="39">
        <f t="shared" si="28"/>
        <v>185.88</v>
      </c>
      <c r="J116" s="5"/>
    </row>
    <row r="117" outlineLevel="1">
      <c r="A117" s="51" t="s">
        <v>251</v>
      </c>
      <c r="B117" s="32" t="str">
        <f>VLOOKUP(A117,'2_MEMÓRIA'!B:C,2,0)</f>
        <v> 40.11.070 </v>
      </c>
      <c r="C117" s="33" t="str">
        <f t="shared" si="27"/>
        <v>Relé supervisor trifásico contra falta de fase, inversão de fase e mínima tensão</v>
      </c>
      <c r="D117" s="34" t="str">
        <f>VLOOKUP(A117,'2_MEMÓRIA'!B:D,3,0)</f>
        <v>Relé supervisor trifásico contra falta de fase, inversão de fase e mínima tensão</v>
      </c>
      <c r="E117" s="58" t="str">
        <f>VLOOKUP(VLOOKUP(A117,'2_MEMÓRIA'!B:L,11,0),'0_critérios'!A:D,4,0)</f>
        <v>CPOS/CDHU</v>
      </c>
      <c r="F117" s="36" t="str">
        <f>VLOOKUP(A117,'2_MEMÓRIA'!B:N,12,0)</f>
        <v>UN</v>
      </c>
      <c r="G117" s="37">
        <f>VLOOKUP(A117,'2_MEMÓRIA'!B:O,14,0)</f>
        <v>2</v>
      </c>
      <c r="H117" s="53">
        <f>VLOOKUP(A117,'2_MEMÓRIA'!B:O,13,0)</f>
        <v>1502.13</v>
      </c>
      <c r="I117" s="39">
        <f t="shared" si="28"/>
        <v>3004.26</v>
      </c>
      <c r="J117" s="5"/>
    </row>
    <row r="118" outlineLevel="1">
      <c r="A118" s="51" t="s">
        <v>252</v>
      </c>
      <c r="B118" s="32" t="str">
        <f>VLOOKUP(A118,'2_MEMÓRIA'!B:C,2,0)</f>
        <v> 37.11.120 </v>
      </c>
      <c r="C118" s="33" t="str">
        <f t="shared" si="27"/>
        <v>Base de fusível tripolar de 15 kV</v>
      </c>
      <c r="D118" s="34" t="str">
        <f>VLOOKUP(A118,'2_MEMÓRIA'!B:D,3,0)</f>
        <v>Base de fusível tripolar de 15 kV</v>
      </c>
      <c r="E118" s="58" t="str">
        <f>VLOOKUP(VLOOKUP(A118,'2_MEMÓRIA'!B:L,11,0),'0_critérios'!A:D,4,0)</f>
        <v>CPOS/CDHU</v>
      </c>
      <c r="F118" s="36" t="str">
        <f>VLOOKUP(A118,'2_MEMÓRIA'!B:N,12,0)</f>
        <v>UN</v>
      </c>
      <c r="G118" s="37">
        <f>VLOOKUP(A118,'2_MEMÓRIA'!B:O,14,0)</f>
        <v>3</v>
      </c>
      <c r="H118" s="53">
        <f>VLOOKUP(A118,'2_MEMÓRIA'!B:O,13,0)</f>
        <v>1502.13</v>
      </c>
      <c r="I118" s="39">
        <f t="shared" si="28"/>
        <v>4506.39</v>
      </c>
      <c r="J118" s="5"/>
    </row>
    <row r="119" outlineLevel="1">
      <c r="A119" s="51" t="s">
        <v>253</v>
      </c>
      <c r="B119" s="32" t="str">
        <f>VLOOKUP(A119,'2_MEMÓRIA'!B:C,2,0)</f>
        <v>09-017-001</v>
      </c>
      <c r="C119" s="33" t="str">
        <f t="shared" si="27"/>
        <v>DPS - DISPOSITIVO PROTEÇÃO CONTRA SURTOS 275V - 40KA</v>
      </c>
      <c r="D119" s="34" t="str">
        <f>VLOOKUP(A119,'2_MEMÓRIA'!B:D,3,0)</f>
        <v>DPS - DISPOSITIVO PROTEÇÃO CONTRA SURTOS 275V - 40KA</v>
      </c>
      <c r="E119" s="56" t="str">
        <f>VLOOKUP(VLOOKUP(A119,'2_MEMÓRIA'!B:L,11,0),'0_critérios'!A:D,4,0)</f>
        <v>SIURB </v>
      </c>
      <c r="F119" s="36" t="str">
        <f>VLOOKUP(A119,'2_MEMÓRIA'!B:N,12,0)</f>
        <v>UN</v>
      </c>
      <c r="G119" s="37">
        <f>VLOOKUP(A119,'2_MEMÓRIA'!B:O,14,0)</f>
        <v>4</v>
      </c>
      <c r="H119" s="53">
        <f>VLOOKUP(A119,'2_MEMÓRIA'!B:O,13,0)</f>
        <v>250.7</v>
      </c>
      <c r="I119" s="39">
        <f t="shared" si="28"/>
        <v>1002.8</v>
      </c>
      <c r="J119" s="5"/>
    </row>
    <row r="120" outlineLevel="1">
      <c r="A120" s="51" t="s">
        <v>254</v>
      </c>
      <c r="B120" s="32" t="str">
        <f>VLOOKUP(A120,'2_MEMÓRIA'!B:C,2,0)</f>
        <v>09-008-050</v>
      </c>
      <c r="C120" s="33" t="str">
        <f t="shared" si="27"/>
        <v>DISJUNTOR CAIXA MOLDADA TRIPOLAR 200A COM DISPARADOR TERMOMAGNÉTICO AJUSTÁVEL</v>
      </c>
      <c r="D120" s="34" t="str">
        <f>VLOOKUP(A120,'2_MEMÓRIA'!B:D,3,0)</f>
        <v>DISJUNTOR CAIXA MOLDADA TRIPOLAR 200A COM DISPARADOR TERMOMAGNÉTICO AJUSTÁVEL</v>
      </c>
      <c r="E120" s="56" t="str">
        <f>VLOOKUP(VLOOKUP(A120,'2_MEMÓRIA'!B:L,11,0),'0_critérios'!A:D,4,0)</f>
        <v>SIURB </v>
      </c>
      <c r="F120" s="36" t="str">
        <f>VLOOKUP(A120,'2_MEMÓRIA'!B:N,12,0)</f>
        <v>UN</v>
      </c>
      <c r="G120" s="37">
        <f>VLOOKUP(A120,'2_MEMÓRIA'!B:O,14,0)</f>
        <v>1</v>
      </c>
      <c r="H120" s="53">
        <f>VLOOKUP(A120,'2_MEMÓRIA'!B:O,13,0)</f>
        <v>2589.17</v>
      </c>
      <c r="I120" s="39">
        <f t="shared" si="28"/>
        <v>2589.17</v>
      </c>
      <c r="J120" s="5"/>
    </row>
    <row r="121" outlineLevel="1">
      <c r="A121" s="51" t="s">
        <v>257</v>
      </c>
      <c r="B121" s="32" t="str">
        <f>VLOOKUP(A121,'2_MEMÓRIA'!B:C,2,0)</f>
        <v>09-008-014</v>
      </c>
      <c r="C121" s="33" t="str">
        <f t="shared" si="27"/>
        <v>MINI DISJUNTOR - TIPO EUROPEU (IEC) - TRIPOLAR 6/25A</v>
      </c>
      <c r="D121" s="34" t="str">
        <f>VLOOKUP(A121,'2_MEMÓRIA'!B:D,3,0)</f>
        <v>MINI DISJUNTOR - TIPO EUROPEU (IEC) - TRIPOLAR 6/25A</v>
      </c>
      <c r="E121" s="56" t="str">
        <f>VLOOKUP(VLOOKUP(A121,'2_MEMÓRIA'!B:L,11,0),'0_critérios'!A:D,4,0)</f>
        <v>SIURB </v>
      </c>
      <c r="F121" s="36" t="str">
        <f>VLOOKUP(A121,'2_MEMÓRIA'!B:N,12,0)</f>
        <v>UN</v>
      </c>
      <c r="G121" s="37">
        <f>VLOOKUP(A121,'2_MEMÓRIA'!B:O,14,0)</f>
        <v>70</v>
      </c>
      <c r="H121" s="53">
        <f>VLOOKUP(A121,'2_MEMÓRIA'!B:O,13,0)</f>
        <v>114.47</v>
      </c>
      <c r="I121" s="39">
        <f t="shared" si="28"/>
        <v>8012.9</v>
      </c>
      <c r="J121" s="5"/>
    </row>
    <row r="122" outlineLevel="1">
      <c r="A122" s="51" t="s">
        <v>258</v>
      </c>
      <c r="B122" s="32" t="str">
        <f>VLOOKUP(A122,'2_MEMÓRIA'!B:C,2,0)</f>
        <v>09-004-069</v>
      </c>
      <c r="C122" s="33" t="str">
        <f t="shared" si="27"/>
        <v>INTERRUPTOR DIFERENCIAL RESIDUAL BIPOLAR 40A - SENSIBILIDADE 30MA - 220V</v>
      </c>
      <c r="D122" s="34" t="str">
        <f>VLOOKUP(A122,'2_MEMÓRIA'!B:D,3,0)</f>
        <v>INTERRUPTOR DIFERENCIAL RESIDUAL BIPOLAR 40A - SENSIBILIDADE 30MA - 220V</v>
      </c>
      <c r="E122" s="56" t="str">
        <f>VLOOKUP(VLOOKUP(A122,'2_MEMÓRIA'!B:L,11,0),'0_critérios'!A:D,4,0)</f>
        <v>SIURB </v>
      </c>
      <c r="F122" s="36" t="str">
        <f>VLOOKUP(A122,'2_MEMÓRIA'!B:N,12,0)</f>
        <v>UN</v>
      </c>
      <c r="G122" s="37">
        <f>VLOOKUP(A122,'2_MEMÓRIA'!B:O,14,0)</f>
        <v>14</v>
      </c>
      <c r="H122" s="53">
        <f>VLOOKUP(A122,'2_MEMÓRIA'!B:O,13,0)</f>
        <v>350.06</v>
      </c>
      <c r="I122" s="39">
        <f t="shared" si="28"/>
        <v>4900.84</v>
      </c>
      <c r="J122" s="5"/>
    </row>
    <row r="123" outlineLevel="1">
      <c r="A123" s="51" t="s">
        <v>259</v>
      </c>
      <c r="B123" s="32" t="str">
        <f>VLOOKUP(A123,'2_MEMÓRIA'!B:C,2,0)</f>
        <v>09-008-013</v>
      </c>
      <c r="C123" s="52" t="s">
        <v>260</v>
      </c>
      <c r="D123" s="34" t="str">
        <f>VLOOKUP(A123,'2_MEMÓRIA'!B:D,3,0)</f>
        <v>MINI DISJUNTOR - TIPO EUROPEU (IEC) -  BIPOLAR 32/50A</v>
      </c>
      <c r="E123" s="56" t="str">
        <f>VLOOKUP(VLOOKUP(A123,'2_MEMÓRIA'!B:L,11,0),'0_critérios'!A:D,4,0)</f>
        <v>SIURB </v>
      </c>
      <c r="F123" s="36" t="str">
        <f>VLOOKUP(A123,'2_MEMÓRIA'!B:N,12,0)</f>
        <v>UN</v>
      </c>
      <c r="G123" s="37">
        <f>VLOOKUP(A123,'2_MEMÓRIA'!B:O,14,0)</f>
        <v>1</v>
      </c>
      <c r="H123" s="53">
        <f>VLOOKUP(A123,'2_MEMÓRIA'!B:O,13,0)</f>
        <v>75.76</v>
      </c>
      <c r="I123" s="39">
        <f t="shared" si="28"/>
        <v>75.76</v>
      </c>
      <c r="J123" s="5"/>
    </row>
    <row r="124" outlineLevel="1">
      <c r="A124" s="51" t="s">
        <v>261</v>
      </c>
      <c r="B124" s="32" t="str">
        <f>VLOOKUP(A124,'2_MEMÓRIA'!B:C,2,0)</f>
        <v>09-008-017</v>
      </c>
      <c r="C124" s="52" t="s">
        <v>262</v>
      </c>
      <c r="D124" s="34" t="str">
        <f>VLOOKUP(A124,'2_MEMÓRIA'!B:D,3,0)</f>
        <v>MINI DISJUNTOR - TIPO EUROPEU (IEC) - TRIPOLAR 80A</v>
      </c>
      <c r="E124" s="56" t="str">
        <f>VLOOKUP(VLOOKUP(A124,'2_MEMÓRIA'!B:L,11,0),'0_critérios'!A:D,4,0)</f>
        <v>SIURB </v>
      </c>
      <c r="F124" s="36" t="str">
        <f>VLOOKUP(A124,'2_MEMÓRIA'!B:N,12,0)</f>
        <v>UN</v>
      </c>
      <c r="G124" s="37">
        <f>VLOOKUP(A124,'2_MEMÓRIA'!B:O,14,0)</f>
        <v>2</v>
      </c>
      <c r="H124" s="53">
        <f>VLOOKUP(A124,'2_MEMÓRIA'!B:O,13,0)</f>
        <v>232.52</v>
      </c>
      <c r="I124" s="39">
        <f t="shared" si="28"/>
        <v>465.04</v>
      </c>
      <c r="J124" s="5"/>
    </row>
    <row r="125" outlineLevel="1">
      <c r="A125" s="51" t="s">
        <v>263</v>
      </c>
      <c r="B125" s="32" t="str">
        <f>VLOOKUP(A125,'2_MEMÓRIA'!B:C,2,0)</f>
        <v>09-004-031</v>
      </c>
      <c r="C125" s="52" t="s">
        <v>265</v>
      </c>
      <c r="D125" s="34" t="str">
        <f>VLOOKUP(A125,'2_MEMÓRIA'!B:D,3,0)</f>
        <v>CONTATOR TRIPOLAR I NOMINAL 22A</v>
      </c>
      <c r="E125" s="56" t="str">
        <f>VLOOKUP(VLOOKUP(A125,'2_MEMÓRIA'!B:L,11,0),'0_critérios'!A:D,4,0)</f>
        <v>SIURB </v>
      </c>
      <c r="F125" s="36" t="str">
        <f>VLOOKUP(A125,'2_MEMÓRIA'!B:N,12,0)</f>
        <v>UN</v>
      </c>
      <c r="G125" s="37">
        <f>VLOOKUP(A125,'2_MEMÓRIA'!B:O,14,0)</f>
        <v>6</v>
      </c>
      <c r="H125" s="53">
        <f>VLOOKUP(A125,'2_MEMÓRIA'!B:O,13,0)</f>
        <v>578.89</v>
      </c>
      <c r="I125" s="39">
        <f t="shared" si="28"/>
        <v>3473.34</v>
      </c>
      <c r="J125" s="5"/>
    </row>
    <row r="126" outlineLevel="1">
      <c r="A126" s="51" t="s">
        <v>267</v>
      </c>
      <c r="B126" s="32" t="str">
        <f>VLOOKUP(A126,'2_MEMÓRIA'!B:C,2,0)</f>
        <v>40.12.030</v>
      </c>
      <c r="C126" s="33" t="str">
        <f>D126</f>
        <v>Chave comutadora/seletora com 1 polo e 3 posições para 25 A</v>
      </c>
      <c r="D126" s="34" t="str">
        <f>VLOOKUP(A126,'2_MEMÓRIA'!B:D,3,0)</f>
        <v>Chave comutadora/seletora com 1 polo e 3 posições para 25 A</v>
      </c>
      <c r="E126" s="58" t="str">
        <f>VLOOKUP(VLOOKUP(A126,'2_MEMÓRIA'!B:L,11,0),'0_critérios'!A:D,4,0)</f>
        <v>CPOS/CDHU</v>
      </c>
      <c r="F126" s="36" t="str">
        <f>VLOOKUP(A126,'2_MEMÓRIA'!B:N,12,0)</f>
        <v>UN</v>
      </c>
      <c r="G126" s="37">
        <f>VLOOKUP(A126,'2_MEMÓRIA'!B:O,14,0)</f>
        <v>6</v>
      </c>
      <c r="H126" s="53">
        <f>VLOOKUP(A126,'2_MEMÓRIA'!B:O,13,0)</f>
        <v>350.01</v>
      </c>
      <c r="I126" s="39">
        <f t="shared" si="28"/>
        <v>2100.06</v>
      </c>
      <c r="J126" s="5"/>
    </row>
    <row r="127">
      <c r="A127" s="57" t="s">
        <v>270</v>
      </c>
      <c r="B127" s="41"/>
      <c r="C127" s="45"/>
      <c r="D127" s="43" t="str">
        <f>VLOOKUP(A127,'2_MEMÓRIA'!B:D,2,0)</f>
        <v>QD P1 A</v>
      </c>
      <c r="E127" s="44"/>
      <c r="F127" s="45"/>
      <c r="G127" s="46"/>
      <c r="H127" s="47"/>
      <c r="I127" s="48">
        <f>IFERROR(SUM(I128:I132),0)</f>
        <v>199543.2</v>
      </c>
      <c r="J127" s="5"/>
    </row>
    <row r="128" outlineLevel="1">
      <c r="A128" s="51" t="s">
        <v>272</v>
      </c>
      <c r="B128" s="32" t="str">
        <f>VLOOKUP(A128,'2_MEMÓRIA'!B:C,2,0)</f>
        <v>09-005-087</v>
      </c>
      <c r="C128" s="33" t="str">
        <f t="shared" ref="C128:C132" si="29">D128</f>
        <v>QUADRO DE DISTRIBUIÇÃO EM PVC - PARA ATÉ 64 DISJUNTORES</v>
      </c>
      <c r="D128" s="34" t="str">
        <f>VLOOKUP(A128,'2_MEMÓRIA'!B:D,3,0)</f>
        <v>QUADRO DE DISTRIBUIÇÃO EM PVC - PARA ATÉ 64 DISJUNTORES</v>
      </c>
      <c r="E128" s="56" t="str">
        <f>VLOOKUP(VLOOKUP(A128,'2_MEMÓRIA'!B:L,11,0),'0_critérios'!A:D,4,0)</f>
        <v>SIURB </v>
      </c>
      <c r="F128" s="36" t="str">
        <f>VLOOKUP(A128,'2_MEMÓRIA'!B:N,12,0)</f>
        <v>UN</v>
      </c>
      <c r="G128" s="37">
        <f>VLOOKUP(A128,'2_MEMÓRIA'!B:O,14,0)</f>
        <v>48</v>
      </c>
      <c r="H128" s="53">
        <f>VLOOKUP(A128,'2_MEMÓRIA'!B:O,13,0)</f>
        <v>2670.29</v>
      </c>
      <c r="I128" s="39">
        <f t="shared" ref="I128:I132" si="30">TRUNC(H128*G128,2)</f>
        <v>128173.92</v>
      </c>
      <c r="J128" s="5"/>
    </row>
    <row r="129" outlineLevel="1">
      <c r="A129" s="51" t="s">
        <v>275</v>
      </c>
      <c r="B129" s="32" t="str">
        <f>VLOOKUP(A129,'2_MEMÓRIA'!B:C,2,0)</f>
        <v>09-008-015</v>
      </c>
      <c r="C129" s="33" t="str">
        <f t="shared" si="29"/>
        <v>MINI DISJUNTOR - TIPO EUROPEU (IEC) - TRIPOLAR 32/50A</v>
      </c>
      <c r="D129" s="34" t="str">
        <f>VLOOKUP(A129,'2_MEMÓRIA'!B:D,3,0)</f>
        <v>MINI DISJUNTOR - TIPO EUROPEU (IEC) - TRIPOLAR 32/50A</v>
      </c>
      <c r="E129" s="56" t="str">
        <f>VLOOKUP(VLOOKUP(A129,'2_MEMÓRIA'!B:L,11,0),'0_critérios'!A:D,4,0)</f>
        <v>SIURB </v>
      </c>
      <c r="F129" s="36" t="str">
        <f>VLOOKUP(A129,'2_MEMÓRIA'!B:N,12,0)</f>
        <v>UN</v>
      </c>
      <c r="G129" s="37">
        <f>VLOOKUP(A129,'2_MEMÓRIA'!B:O,14,0)</f>
        <v>48</v>
      </c>
      <c r="H129" s="53">
        <f>VLOOKUP(A129,'2_MEMÓRIA'!B:O,13,0)</f>
        <v>106.96</v>
      </c>
      <c r="I129" s="39">
        <f t="shared" si="30"/>
        <v>5134.08</v>
      </c>
      <c r="J129" s="5"/>
    </row>
    <row r="130" outlineLevel="1">
      <c r="A130" s="51" t="s">
        <v>276</v>
      </c>
      <c r="B130" s="32" t="str">
        <f>VLOOKUP(A130,'2_MEMÓRIA'!B:C,2,0)</f>
        <v>09-017-001</v>
      </c>
      <c r="C130" s="33" t="str">
        <f t="shared" si="29"/>
        <v>DPS - DISPOSITIVO PROTEÇÃO CONTRA SURTOS 275V - 40KA</v>
      </c>
      <c r="D130" s="34" t="str">
        <f>VLOOKUP(A130,'2_MEMÓRIA'!B:D,3,0)</f>
        <v>DPS - DISPOSITIVO PROTEÇÃO CONTRA SURTOS 275V - 40KA</v>
      </c>
      <c r="E130" s="56" t="str">
        <f>VLOOKUP(VLOOKUP(A130,'2_MEMÓRIA'!B:L,11,0),'0_critérios'!A:D,4,0)</f>
        <v>SIURB </v>
      </c>
      <c r="F130" s="36" t="str">
        <f>VLOOKUP(A130,'2_MEMÓRIA'!B:N,12,0)</f>
        <v>UN</v>
      </c>
      <c r="G130" s="37">
        <f>VLOOKUP(A130,'2_MEMÓRIA'!B:O,14,0)</f>
        <v>192</v>
      </c>
      <c r="H130" s="53">
        <f>VLOOKUP(A130,'2_MEMÓRIA'!B:O,13,0)</f>
        <v>250.7</v>
      </c>
      <c r="I130" s="39">
        <f t="shared" si="30"/>
        <v>48134.4</v>
      </c>
      <c r="J130" s="5"/>
    </row>
    <row r="131" outlineLevel="1">
      <c r="A131" s="51" t="s">
        <v>277</v>
      </c>
      <c r="B131" s="32" t="str">
        <f>VLOOKUP(A131,'2_MEMÓRIA'!B:C,2,0)</f>
        <v>09-008-014</v>
      </c>
      <c r="C131" s="33" t="str">
        <f t="shared" si="29"/>
        <v>MINI DISJUNTOR - TIPO EUROPEU (IEC) - TRIPOLAR 6/25A</v>
      </c>
      <c r="D131" s="34" t="str">
        <f>VLOOKUP(A131,'2_MEMÓRIA'!B:D,3,0)</f>
        <v>MINI DISJUNTOR - TIPO EUROPEU (IEC) - TRIPOLAR 6/25A</v>
      </c>
      <c r="E131" s="56" t="str">
        <f>VLOOKUP(VLOOKUP(A131,'2_MEMÓRIA'!B:L,11,0),'0_critérios'!A:D,4,0)</f>
        <v>SIURB </v>
      </c>
      <c r="F131" s="36" t="str">
        <f>VLOOKUP(A131,'2_MEMÓRIA'!B:N,12,0)</f>
        <v>UN</v>
      </c>
      <c r="G131" s="37">
        <f>VLOOKUP(A131,'2_MEMÓRIA'!B:O,14,0)</f>
        <v>48</v>
      </c>
      <c r="H131" s="53">
        <f>VLOOKUP(A131,'2_MEMÓRIA'!B:O,13,0)</f>
        <v>114.47</v>
      </c>
      <c r="I131" s="39">
        <f t="shared" si="30"/>
        <v>5494.56</v>
      </c>
      <c r="J131" s="5"/>
    </row>
    <row r="132" outlineLevel="1">
      <c r="A132" s="51" t="s">
        <v>278</v>
      </c>
      <c r="B132" s="32" t="str">
        <f>VLOOKUP(A132,'2_MEMÓRIA'!B:C,2,0)</f>
        <v>09-004-068</v>
      </c>
      <c r="C132" s="33" t="str">
        <f t="shared" si="29"/>
        <v>INTERRUPTOR DIFERENCIAL RESIDUAL BIPOLAR 25A - SENSIBILIDADE 30MA - 220V</v>
      </c>
      <c r="D132" s="34" t="str">
        <f>VLOOKUP(A132,'2_MEMÓRIA'!B:D,3,0)</f>
        <v>INTERRUPTOR DIFERENCIAL RESIDUAL BIPOLAR 25A - SENSIBILIDADE 30MA - 220V</v>
      </c>
      <c r="E132" s="56" t="str">
        <f>VLOOKUP(VLOOKUP(A132,'2_MEMÓRIA'!B:L,11,0),'0_critérios'!A:D,4,0)</f>
        <v>SIURB </v>
      </c>
      <c r="F132" s="36" t="str">
        <f>VLOOKUP(A132,'2_MEMÓRIA'!B:N,12,0)</f>
        <v>UN</v>
      </c>
      <c r="G132" s="37">
        <f>VLOOKUP(A132,'2_MEMÓRIA'!B:O,14,0)</f>
        <v>48</v>
      </c>
      <c r="H132" s="53">
        <f>VLOOKUP(A132,'2_MEMÓRIA'!B:O,13,0)</f>
        <v>262.63</v>
      </c>
      <c r="I132" s="39">
        <f t="shared" si="30"/>
        <v>12606.24</v>
      </c>
      <c r="J132" s="5"/>
    </row>
    <row r="133">
      <c r="A133" s="57" t="s">
        <v>281</v>
      </c>
      <c r="B133" s="41"/>
      <c r="C133" s="45"/>
      <c r="D133" s="43" t="str">
        <f>VLOOKUP(A133,'2_MEMÓRIA'!B:D,2,0)</f>
        <v>QGBT - PAINÉIS DE LED</v>
      </c>
      <c r="E133" s="44"/>
      <c r="F133" s="45"/>
      <c r="G133" s="46"/>
      <c r="H133" s="47"/>
      <c r="I133" s="48">
        <f>IFERROR(SUM(I134:I142),0)</f>
        <v>174728.89</v>
      </c>
      <c r="J133" s="5"/>
    </row>
    <row r="134" outlineLevel="1">
      <c r="A134" s="51" t="s">
        <v>283</v>
      </c>
      <c r="B134" s="32" t="str">
        <f>VLOOKUP(A134,'2_MEMÓRIA'!B:C,2,0)</f>
        <v>COMP. 5</v>
      </c>
      <c r="C134" s="33" t="str">
        <f t="shared" ref="C134:C142" si="31">D134</f>
        <v>Painel de sobrepor auto suportável tipo armário - QGBT - com disjuntores e acessórios, dim: 1900x1000x400mm</v>
      </c>
      <c r="D134" s="34" t="str">
        <f>VLOOKUP(A134,'2_MEMÓRIA'!B:D,3,0)</f>
        <v>Painel de sobrepor auto suportável tipo armário - QGBT - com disjuntores e acessórios, dim: 1900x1000x400mm</v>
      </c>
      <c r="E134" s="56" t="str">
        <f>VLOOKUP(VLOOKUP(A134,'2_MEMÓRIA'!B:L,11,0),'0_critérios'!A:D,4,0)</f>
        <v>COMPOSIÇÃO</v>
      </c>
      <c r="F134" s="53" t="str">
        <f>VLOOKUP(A134,'2_MEMÓRIA'!B:N,12,0)</f>
        <v>UN</v>
      </c>
      <c r="G134" s="37">
        <f>VLOOKUP(A134,'2_MEMÓRIA'!B:O,14,0)</f>
        <v>1</v>
      </c>
      <c r="H134" s="53">
        <f>VLOOKUP(A134,'2_MEMÓRIA'!B:O,13,0)</f>
        <v>27378.51</v>
      </c>
      <c r="I134" s="39">
        <f t="shared" ref="I134:I142" si="32">TRUNC(H134*G134,2)</f>
        <v>27378.51</v>
      </c>
      <c r="J134" s="5"/>
    </row>
    <row r="135" outlineLevel="1">
      <c r="A135" s="51" t="s">
        <v>286</v>
      </c>
      <c r="B135" s="32" t="str">
        <f>VLOOKUP(A135,'2_MEMÓRIA'!B:C,2,0)</f>
        <v>09-008-026</v>
      </c>
      <c r="C135" s="33" t="str">
        <f t="shared" si="31"/>
        <v>DISJUNTOR AUTOMÁTICO TRIPOLAR A SECO 2500A/600V</v>
      </c>
      <c r="D135" s="34" t="str">
        <f>VLOOKUP(A135,'2_MEMÓRIA'!B:D,3,0)</f>
        <v>DISJUNTOR AUTOMÁTICO TRIPOLAR A SECO 2500A/600V</v>
      </c>
      <c r="E135" s="56" t="str">
        <f>VLOOKUP(VLOOKUP(A135,'2_MEMÓRIA'!B:L,11,0),'0_critérios'!A:D,4,0)</f>
        <v>SIURB </v>
      </c>
      <c r="F135" s="36" t="str">
        <f>VLOOKUP(A135,'2_MEMÓRIA'!B:N,12,0)</f>
        <v>UN</v>
      </c>
      <c r="G135" s="37">
        <f>VLOOKUP(A135,'2_MEMÓRIA'!B:O,14,0)</f>
        <v>1</v>
      </c>
      <c r="H135" s="53">
        <f>VLOOKUP(A135,'2_MEMÓRIA'!B:O,13,0)</f>
        <v>70548.02</v>
      </c>
      <c r="I135" s="39">
        <f t="shared" si="32"/>
        <v>70548.02</v>
      </c>
      <c r="J135" s="5"/>
    </row>
    <row r="136" outlineLevel="1">
      <c r="A136" s="51" t="s">
        <v>289</v>
      </c>
      <c r="B136" s="32" t="str">
        <f>VLOOKUP(A136,'2_MEMÓRIA'!B:C,2,0)</f>
        <v>09-008-015</v>
      </c>
      <c r="C136" s="33" t="str">
        <f t="shared" si="31"/>
        <v>MINI DISJUNTOR - TIPO EUROPEU (IEC) - TRIPOLAR 32/50A</v>
      </c>
      <c r="D136" s="34" t="str">
        <f>VLOOKUP(A136,'2_MEMÓRIA'!B:D,3,0)</f>
        <v>MINI DISJUNTOR - TIPO EUROPEU (IEC) - TRIPOLAR 32/50A</v>
      </c>
      <c r="E136" s="56" t="str">
        <f>VLOOKUP(VLOOKUP(A136,'2_MEMÓRIA'!B:L,11,0),'0_critérios'!A:D,4,0)</f>
        <v>SIURB </v>
      </c>
      <c r="F136" s="36" t="str">
        <f>VLOOKUP(A136,'2_MEMÓRIA'!B:N,12,0)</f>
        <v>UN</v>
      </c>
      <c r="G136" s="37">
        <f>VLOOKUP(A136,'2_MEMÓRIA'!B:O,14,0)</f>
        <v>1</v>
      </c>
      <c r="H136" s="53">
        <f>VLOOKUP(A136,'2_MEMÓRIA'!B:O,13,0)</f>
        <v>106.96</v>
      </c>
      <c r="I136" s="39">
        <f t="shared" si="32"/>
        <v>106.96</v>
      </c>
      <c r="J136" s="5"/>
    </row>
    <row r="137" outlineLevel="1">
      <c r="A137" s="51" t="s">
        <v>290</v>
      </c>
      <c r="B137" s="32" t="str">
        <f>VLOOKUP(A137,'2_MEMÓRIA'!B:C,2,0)</f>
        <v>09-017-001</v>
      </c>
      <c r="C137" s="33" t="str">
        <f t="shared" si="31"/>
        <v>DPS - DISPOSITIVO PROTEÇÃO CONTRA SURTOS 275V - 40KA</v>
      </c>
      <c r="D137" s="34" t="str">
        <f>VLOOKUP(A137,'2_MEMÓRIA'!B:D,3,0)</f>
        <v>DPS - DISPOSITIVO PROTEÇÃO CONTRA SURTOS 275V - 40KA</v>
      </c>
      <c r="E137" s="56" t="str">
        <f>VLOOKUP(VLOOKUP(A137,'2_MEMÓRIA'!B:L,11,0),'0_critérios'!A:D,4,0)</f>
        <v>SIURB </v>
      </c>
      <c r="F137" s="36" t="str">
        <f>VLOOKUP(A137,'2_MEMÓRIA'!B:N,12,0)</f>
        <v>UN</v>
      </c>
      <c r="G137" s="37">
        <f>VLOOKUP(A137,'2_MEMÓRIA'!B:O,14,0)</f>
        <v>4</v>
      </c>
      <c r="H137" s="53">
        <f>VLOOKUP(A137,'2_MEMÓRIA'!B:O,13,0)</f>
        <v>250.7</v>
      </c>
      <c r="I137" s="39">
        <f t="shared" si="32"/>
        <v>1002.8</v>
      </c>
      <c r="J137" s="5"/>
    </row>
    <row r="138" outlineLevel="1">
      <c r="A138" s="51" t="s">
        <v>291</v>
      </c>
      <c r="B138" s="32" t="str">
        <f>VLOOKUP(A138,'2_MEMÓRIA'!B:C,2,0)</f>
        <v>09-017-023</v>
      </c>
      <c r="C138" s="33" t="str">
        <f t="shared" si="31"/>
        <v>TRANSFORMADOR DE CORRENTE PARA PROTEÇÃO RELAÇÃO 20:5A</v>
      </c>
      <c r="D138" s="34" t="str">
        <f>VLOOKUP(A138,'2_MEMÓRIA'!B:D,3,0)</f>
        <v>TRANSFORMADOR DE CORRENTE PARA PROTEÇÃO RELAÇÃO 20:5A</v>
      </c>
      <c r="E138" s="56" t="str">
        <f>VLOOKUP(VLOOKUP(A138,'2_MEMÓRIA'!B:L,11,0),'0_critérios'!A:D,4,0)</f>
        <v>SIURB </v>
      </c>
      <c r="F138" s="36" t="str">
        <f>VLOOKUP(A138,'2_MEMÓRIA'!B:N,12,0)</f>
        <v>UN</v>
      </c>
      <c r="G138" s="37">
        <f>VLOOKUP(A138,'2_MEMÓRIA'!B:O,14,0)</f>
        <v>3</v>
      </c>
      <c r="H138" s="53">
        <f>VLOOKUP(A138,'2_MEMÓRIA'!B:O,13,0)</f>
        <v>1677.71</v>
      </c>
      <c r="I138" s="39">
        <f t="shared" si="32"/>
        <v>5033.13</v>
      </c>
      <c r="J138" s="5"/>
    </row>
    <row r="139" outlineLevel="1">
      <c r="A139" s="51" t="s">
        <v>294</v>
      </c>
      <c r="B139" s="32" t="str">
        <f>VLOOKUP(A139,'2_MEMÓRIA'!B:C,2,0)</f>
        <v>09-008-021</v>
      </c>
      <c r="C139" s="33" t="str">
        <f t="shared" si="31"/>
        <v>DISJUNTOR AUTOMÁTICO TRIPOLAR A SECO  800A/600V</v>
      </c>
      <c r="D139" s="34" t="str">
        <f>VLOOKUP(A139,'2_MEMÓRIA'!B:D,3,0)</f>
        <v>DISJUNTOR AUTOMÁTICO TRIPOLAR A SECO  800A/600V</v>
      </c>
      <c r="E139" s="56" t="str">
        <f>VLOOKUP(VLOOKUP(A139,'2_MEMÓRIA'!B:L,11,0),'0_critérios'!A:D,4,0)</f>
        <v>SIURB </v>
      </c>
      <c r="F139" s="36" t="str">
        <f>VLOOKUP(A139,'2_MEMÓRIA'!B:N,12,0)</f>
        <v>UN</v>
      </c>
      <c r="G139" s="37">
        <f>VLOOKUP(A139,'2_MEMÓRIA'!B:O,14,0)</f>
        <v>1</v>
      </c>
      <c r="H139" s="53">
        <f>VLOOKUP(A139,'2_MEMÓRIA'!B:O,13,0)</f>
        <v>44406.08</v>
      </c>
      <c r="I139" s="39">
        <f t="shared" si="32"/>
        <v>44406.08</v>
      </c>
      <c r="J139" s="5"/>
    </row>
    <row r="140" outlineLevel="1">
      <c r="A140" s="51" t="s">
        <v>297</v>
      </c>
      <c r="B140" s="32" t="str">
        <f>VLOOKUP(A140,'2_MEMÓRIA'!B:C,2,0)</f>
        <v>09-008-022</v>
      </c>
      <c r="C140" s="33" t="str">
        <f t="shared" si="31"/>
        <v>DISJUNTOR AUTOMÁTICO TRIPOLAR A SECO 1000A/600V</v>
      </c>
      <c r="D140" s="34" t="str">
        <f>VLOOKUP(A140,'2_MEMÓRIA'!B:D,3,0)</f>
        <v>DISJUNTOR AUTOMÁTICO TRIPOLAR A SECO 1000A/600V</v>
      </c>
      <c r="E140" s="56" t="str">
        <f>VLOOKUP(VLOOKUP(A140,'2_MEMÓRIA'!B:L,11,0),'0_critérios'!A:D,4,0)</f>
        <v>SIURB </v>
      </c>
      <c r="F140" s="36" t="str">
        <f>VLOOKUP(A140,'2_MEMÓRIA'!B:N,12,0)</f>
        <v>UN</v>
      </c>
      <c r="G140" s="37">
        <f>VLOOKUP(A140,'2_MEMÓRIA'!B:O,14,0)</f>
        <v>1</v>
      </c>
      <c r="H140" s="53">
        <f>VLOOKUP(A140,'2_MEMÓRIA'!B:O,13,0)</f>
        <v>24724.61</v>
      </c>
      <c r="I140" s="39">
        <f t="shared" si="32"/>
        <v>24724.61</v>
      </c>
      <c r="J140" s="5"/>
    </row>
    <row r="141" outlineLevel="1">
      <c r="A141" s="51" t="s">
        <v>300</v>
      </c>
      <c r="B141" s="32" t="str">
        <f>VLOOKUP(A141,'2_MEMÓRIA'!B:C,2,0)</f>
        <v>09-008-048</v>
      </c>
      <c r="C141" s="33" t="str">
        <f t="shared" si="31"/>
        <v>DISJUNTOR CAIXA MOLDADA TRIPOLAR 150A COM DISPARADOR TERMOMAGNÉTICO AJUSTÁVEL</v>
      </c>
      <c r="D141" s="34" t="str">
        <f>VLOOKUP(A141,'2_MEMÓRIA'!B:D,3,0)</f>
        <v>DISJUNTOR CAIXA MOLDADA TRIPOLAR 150A COM DISPARADOR TERMOMAGNÉTICO AJUSTÁVEL</v>
      </c>
      <c r="E141" s="56" t="str">
        <f>VLOOKUP(VLOOKUP(A141,'2_MEMÓRIA'!B:L,11,0),'0_critérios'!A:D,4,0)</f>
        <v>SIURB </v>
      </c>
      <c r="F141" s="36" t="str">
        <f>VLOOKUP(A141,'2_MEMÓRIA'!B:N,12,0)</f>
        <v>UN</v>
      </c>
      <c r="G141" s="37">
        <f>VLOOKUP(A141,'2_MEMÓRIA'!B:O,14,0)</f>
        <v>1</v>
      </c>
      <c r="H141" s="53">
        <f>VLOOKUP(A141,'2_MEMÓRIA'!B:O,13,0)</f>
        <v>1401</v>
      </c>
      <c r="I141" s="39">
        <f t="shared" si="32"/>
        <v>1401</v>
      </c>
      <c r="J141" s="5"/>
    </row>
    <row r="142" outlineLevel="1">
      <c r="A142" s="51" t="s">
        <v>303</v>
      </c>
      <c r="B142" s="59" t="str">
        <f>VLOOKUP(A142,'2_MEMÓRIA'!B:C,2,0)</f>
        <v>09-008-016</v>
      </c>
      <c r="C142" s="60" t="str">
        <f t="shared" si="31"/>
        <v>MINI DISJUNTOR - TIPO EUROPEU (IEC) - TRIPOLAR 63A</v>
      </c>
      <c r="D142" s="61" t="str">
        <f>VLOOKUP(A142,'2_MEMÓRIA'!B:D,3,0)</f>
        <v>MINI DISJUNTOR - TIPO EUROPEU (IEC) - TRIPOLAR 63A</v>
      </c>
      <c r="E142" s="62" t="str">
        <f>VLOOKUP(VLOOKUP(A142,'2_MEMÓRIA'!B:L,11,0),'0_critérios'!A:D,4,0)</f>
        <v>SIURB </v>
      </c>
      <c r="F142" s="63" t="str">
        <f>VLOOKUP(A142,'2_MEMÓRIA'!B:N,12,0)</f>
        <v>UN</v>
      </c>
      <c r="G142" s="64">
        <f>VLOOKUP(A142,'2_MEMÓRIA'!B:O,14,0)</f>
        <v>1</v>
      </c>
      <c r="H142" s="111">
        <f>VLOOKUP(A142,'2_MEMÓRIA'!B:O,13,0)</f>
        <v>127.78</v>
      </c>
      <c r="I142" s="65">
        <f t="shared" si="32"/>
        <v>127.78</v>
      </c>
      <c r="J142" s="5"/>
    </row>
    <row r="143">
      <c r="A143" s="57" t="s">
        <v>304</v>
      </c>
      <c r="B143" s="66"/>
      <c r="C143" s="27"/>
      <c r="D143" s="25" t="str">
        <f>VLOOKUP(A143,'2_MEMÓRIA'!B:D,2,0)</f>
        <v>QG - PAINEIS ÁTRIO 1º PAVIMENTO</v>
      </c>
      <c r="E143" s="26"/>
      <c r="F143" s="27"/>
      <c r="G143" s="28"/>
      <c r="H143" s="67"/>
      <c r="I143" s="30">
        <f>IFERROR(SUM(I144:I149),0)</f>
        <v>37884.92</v>
      </c>
      <c r="J143" s="68"/>
    </row>
    <row r="144">
      <c r="A144" s="51" t="s">
        <v>306</v>
      </c>
      <c r="B144" s="69" t="str">
        <f>VLOOKUP(A144,'2_MEMÓRIA'!B:C,2,0)</f>
        <v>COMP. 5</v>
      </c>
      <c r="C144" s="52" t="s">
        <v>307</v>
      </c>
      <c r="D144" s="34" t="str">
        <f>VLOOKUP(A144,'2_MEMÓRIA'!B:D,3,0)</f>
        <v>Painel de sobrepor auto suportável tipo armário - QGBT - com disjuntores e acessórios, dim: 1900x1000x400mm</v>
      </c>
      <c r="E144" s="56" t="str">
        <f>VLOOKUP(VLOOKUP(A144,'2_MEMÓRIA'!B:L,11,0),'0_critérios'!A:D,4,0)</f>
        <v>COMPOSIÇÃO</v>
      </c>
      <c r="F144" s="53" t="str">
        <f>VLOOKUP(A144,'2_MEMÓRIA'!B:N,12,0)</f>
        <v>UN</v>
      </c>
      <c r="G144" s="37">
        <f>VLOOKUP(A144,'2_MEMÓRIA'!B:O,14,0)</f>
        <v>1</v>
      </c>
      <c r="H144" s="53">
        <f>VLOOKUP(A144,'2_MEMÓRIA'!B:O,13,0)</f>
        <v>27378.51</v>
      </c>
      <c r="I144" s="39">
        <f t="shared" ref="I144:I149" si="33">TRUNC(H144*G144,2)</f>
        <v>27378.51</v>
      </c>
      <c r="J144" s="68"/>
    </row>
    <row r="145">
      <c r="A145" s="51" t="s">
        <v>308</v>
      </c>
      <c r="B145" s="69" t="str">
        <f>VLOOKUP(A145,'2_MEMÓRIA'!B:C,2,0)</f>
        <v>09-008-055</v>
      </c>
      <c r="C145" s="52" t="s">
        <v>310</v>
      </c>
      <c r="D145" s="34" t="str">
        <f>VLOOKUP(A145,'2_MEMÓRIA'!B:D,3,0)</f>
        <v>DISJUNTOR CAIXA MOLDADA TRIPOLAR 400A COM DISPARADOR TERMOMAGNÉTICO AJUSTÁVEL</v>
      </c>
      <c r="E145" s="56" t="str">
        <f>VLOOKUP(VLOOKUP(A145,'2_MEMÓRIA'!B:L,11,0),'0_critérios'!A:D,4,0)</f>
        <v>SIURB </v>
      </c>
      <c r="F145" s="36" t="str">
        <f>VLOOKUP(A145,'2_MEMÓRIA'!B:N,12,0)</f>
        <v>UN</v>
      </c>
      <c r="G145" s="37">
        <f>VLOOKUP(A145,'2_MEMÓRIA'!B:O,14,0)</f>
        <v>1</v>
      </c>
      <c r="H145" s="53">
        <f>VLOOKUP(A145,'2_MEMÓRIA'!B:O,13,0)</f>
        <v>2529.36</v>
      </c>
      <c r="I145" s="39">
        <f t="shared" si="33"/>
        <v>2529.36</v>
      </c>
    </row>
    <row r="146">
      <c r="A146" s="51" t="s">
        <v>312</v>
      </c>
      <c r="B146" s="69" t="str">
        <f>VLOOKUP(A146,'2_MEMÓRIA'!B:C,2,0)</f>
        <v>09-017-001</v>
      </c>
      <c r="C146" s="52" t="s">
        <v>313</v>
      </c>
      <c r="D146" s="34" t="str">
        <f>VLOOKUP(A146,'2_MEMÓRIA'!B:D,3,0)</f>
        <v>DPS - DISPOSITIVO PROTEÇÃO CONTRA SURTOS 275V - 40KA</v>
      </c>
      <c r="E146" s="56" t="str">
        <f>VLOOKUP(VLOOKUP(A146,'2_MEMÓRIA'!B:L,11,0),'0_critérios'!A:D,4,0)</f>
        <v>SIURB </v>
      </c>
      <c r="F146" s="36" t="str">
        <f>VLOOKUP(A146,'2_MEMÓRIA'!B:N,12,0)</f>
        <v>UN</v>
      </c>
      <c r="G146" s="37">
        <f>VLOOKUP(A146,'2_MEMÓRIA'!B:O,14,0)</f>
        <v>4</v>
      </c>
      <c r="H146" s="53">
        <f>VLOOKUP(A146,'2_MEMÓRIA'!B:O,13,0)</f>
        <v>250.7</v>
      </c>
      <c r="I146" s="39">
        <f t="shared" si="33"/>
        <v>1002.8</v>
      </c>
    </row>
    <row r="147">
      <c r="A147" s="51" t="s">
        <v>314</v>
      </c>
      <c r="B147" s="69" t="str">
        <f>VLOOKUP(A147,'2_MEMÓRIA'!B:C,2,0)</f>
        <v>09-008-085</v>
      </c>
      <c r="C147" s="52" t="s">
        <v>316</v>
      </c>
      <c r="D147" s="34" t="str">
        <f>VLOOKUP(A147,'2_MEMÓRIA'!B:D,3,0)</f>
        <v>DISJUNTOR TERMOMAGNÉTICO DIFERENCIAL BIPOLAR - 40A - SENSIBILIDADE 30MA - 240V</v>
      </c>
      <c r="E147" s="56" t="str">
        <f>VLOOKUP(VLOOKUP(A147,'2_MEMÓRIA'!B:L,11,0),'0_critérios'!A:D,4,0)</f>
        <v>SIURB </v>
      </c>
      <c r="F147" s="36" t="str">
        <f>VLOOKUP(A147,'2_MEMÓRIA'!B:N,12,0)</f>
        <v>UN</v>
      </c>
      <c r="G147" s="37">
        <f>VLOOKUP(A147,'2_MEMÓRIA'!B:O,14,0)</f>
        <v>1</v>
      </c>
      <c r="H147" s="53">
        <f>VLOOKUP(A147,'2_MEMÓRIA'!B:O,13,0)</f>
        <v>940.65</v>
      </c>
      <c r="I147" s="39">
        <f t="shared" si="33"/>
        <v>940.65</v>
      </c>
    </row>
    <row r="148">
      <c r="A148" s="51" t="s">
        <v>318</v>
      </c>
      <c r="B148" s="69" t="str">
        <f>VLOOKUP(A148,'2_MEMÓRIA'!B:C,2,0)</f>
        <v>09-008-014</v>
      </c>
      <c r="C148" s="52" t="s">
        <v>319</v>
      </c>
      <c r="D148" s="34" t="str">
        <f>VLOOKUP(A148,'2_MEMÓRIA'!B:D,3,0)</f>
        <v>MINI DISJUNTOR - TIPO EUROPEU (IEC) - TRIPOLAR 6/25A</v>
      </c>
      <c r="E148" s="56" t="str">
        <f>VLOOKUP(VLOOKUP(A148,'2_MEMÓRIA'!B:L,11,0),'0_critérios'!A:D,4,0)</f>
        <v>SIURB </v>
      </c>
      <c r="F148" s="36" t="str">
        <f>VLOOKUP(A148,'2_MEMÓRIA'!B:N,12,0)</f>
        <v>UN</v>
      </c>
      <c r="G148" s="37">
        <f>VLOOKUP(A148,'2_MEMÓRIA'!B:O,14,0)</f>
        <v>16</v>
      </c>
      <c r="H148" s="53">
        <f>VLOOKUP(A148,'2_MEMÓRIA'!B:O,13,0)</f>
        <v>114.47</v>
      </c>
      <c r="I148" s="39">
        <f t="shared" si="33"/>
        <v>1831.52</v>
      </c>
    </row>
    <row r="149">
      <c r="A149" s="51" t="s">
        <v>320</v>
      </c>
      <c r="B149" s="69" t="str">
        <f>VLOOKUP(A149,'2_MEMÓRIA'!B:C,2,0)</f>
        <v>09-004-068</v>
      </c>
      <c r="C149" s="52" t="s">
        <v>321</v>
      </c>
      <c r="D149" s="34" t="str">
        <f>VLOOKUP(A149,'2_MEMÓRIA'!B:D,3,0)</f>
        <v>INTERRUPTOR DIFERENCIAL RESIDUAL BIPOLAR 25A - SENSIBILIDADE 30MA - 220V</v>
      </c>
      <c r="E149" s="56" t="str">
        <f>VLOOKUP(VLOOKUP(A149,'2_MEMÓRIA'!B:L,11,0),'0_critérios'!A:D,4,0)</f>
        <v>SIURB </v>
      </c>
      <c r="F149" s="36" t="str">
        <f>VLOOKUP(A149,'2_MEMÓRIA'!B:N,12,0)</f>
        <v>UN</v>
      </c>
      <c r="G149" s="37">
        <f>VLOOKUP(A149,'2_MEMÓRIA'!B:O,14,0)</f>
        <v>16</v>
      </c>
      <c r="H149" s="53">
        <f>VLOOKUP(A149,'2_MEMÓRIA'!B:O,13,0)</f>
        <v>262.63</v>
      </c>
      <c r="I149" s="39">
        <f t="shared" si="33"/>
        <v>4202.08</v>
      </c>
    </row>
    <row r="150">
      <c r="A150" s="57" t="s">
        <v>322</v>
      </c>
      <c r="B150" s="70"/>
      <c r="C150" s="45"/>
      <c r="D150" s="43" t="str">
        <f>VLOOKUP(A150,'2_MEMÓRIA'!B:D,2,0)</f>
        <v>QG - PAINÉIS ÁTRIO 2º PAVIMENTO</v>
      </c>
      <c r="E150" s="44"/>
      <c r="F150" s="45"/>
      <c r="G150" s="46"/>
      <c r="H150" s="47"/>
      <c r="I150" s="48">
        <f>IFERROR(SUM(I151:I155),0)</f>
        <v>33682.84</v>
      </c>
      <c r="J150" s="71"/>
    </row>
    <row r="151">
      <c r="A151" s="51" t="s">
        <v>324</v>
      </c>
      <c r="B151" s="69" t="str">
        <f>VLOOKUP(A151,'2_MEMÓRIA'!B:C,2,0)</f>
        <v>COMP. 5</v>
      </c>
      <c r="C151" s="33" t="str">
        <f t="shared" ref="C151:C155" si="34">D151</f>
        <v>Painel de sobrepor auto suportável tipo armário - QGBT - com disjuntores e acessórios, dim: 1900x1000x400mm</v>
      </c>
      <c r="D151" s="34" t="str">
        <f>VLOOKUP(A151,'2_MEMÓRIA'!B:D,3,0)</f>
        <v>Painel de sobrepor auto suportável tipo armário - QGBT - com disjuntores e acessórios, dim: 1900x1000x400mm</v>
      </c>
      <c r="E151" s="56" t="str">
        <f>VLOOKUP(VLOOKUP(A151,'2_MEMÓRIA'!B:L,11,0),'0_critérios'!A:D,4,0)</f>
        <v>COMPOSIÇÃO</v>
      </c>
      <c r="F151" s="53" t="str">
        <f>VLOOKUP(A151,'2_MEMÓRIA'!B:N,12,0)</f>
        <v>UN</v>
      </c>
      <c r="G151" s="37">
        <f>VLOOKUP(A151,'2_MEMÓRIA'!B:O,14,0)</f>
        <v>1</v>
      </c>
      <c r="H151" s="53">
        <f>VLOOKUP(A151,'2_MEMÓRIA'!B:O,13,0)</f>
        <v>27378.51</v>
      </c>
      <c r="I151" s="39">
        <f t="shared" ref="I151:I155" si="35">TRUNC(H151*G151,2)</f>
        <v>27378.51</v>
      </c>
      <c r="J151" s="71"/>
    </row>
    <row r="152">
      <c r="A152" s="51" t="s">
        <v>325</v>
      </c>
      <c r="B152" s="69" t="str">
        <f>VLOOKUP(A152,'2_MEMÓRIA'!B:C,2,0)</f>
        <v>09-008-055</v>
      </c>
      <c r="C152" s="33" t="str">
        <f t="shared" si="34"/>
        <v>DISJUNTOR CAIXA MOLDADA TRIPOLAR 400A COM DISPARADOR TERMOMAGNÉTICO AJUSTÁVEL</v>
      </c>
      <c r="D152" s="34" t="str">
        <f>VLOOKUP(A152,'2_MEMÓRIA'!B:D,3,0)</f>
        <v>DISJUNTOR CAIXA MOLDADA TRIPOLAR 400A COM DISPARADOR TERMOMAGNÉTICO AJUSTÁVEL</v>
      </c>
      <c r="E152" s="56" t="str">
        <f>VLOOKUP(VLOOKUP(A152,'2_MEMÓRIA'!B:L,11,0),'0_critérios'!A:D,4,0)</f>
        <v>SIURB </v>
      </c>
      <c r="F152" s="36" t="str">
        <f>VLOOKUP(A152,'2_MEMÓRIA'!B:N,12,0)</f>
        <v>UN</v>
      </c>
      <c r="G152" s="37">
        <f>VLOOKUP(A152,'2_MEMÓRIA'!B:O,14,0)</f>
        <v>1</v>
      </c>
      <c r="H152" s="53">
        <f>VLOOKUP(A152,'2_MEMÓRIA'!B:O,13,0)</f>
        <v>2529.36</v>
      </c>
      <c r="I152" s="39">
        <f t="shared" si="35"/>
        <v>2529.36</v>
      </c>
      <c r="J152" s="71"/>
    </row>
    <row r="153">
      <c r="A153" s="51" t="s">
        <v>326</v>
      </c>
      <c r="B153" s="69" t="str">
        <f>VLOOKUP(A153,'2_MEMÓRIA'!B:C,2,0)</f>
        <v>09-017-001</v>
      </c>
      <c r="C153" s="33" t="str">
        <f t="shared" si="34"/>
        <v>DPS - DISPOSITIVO PROTEÇÃO CONTRA SURTOS 275V - 40KA</v>
      </c>
      <c r="D153" s="34" t="str">
        <f>VLOOKUP(A153,'2_MEMÓRIA'!B:D,3,0)</f>
        <v>DPS - DISPOSITIVO PROTEÇÃO CONTRA SURTOS 275V - 40KA</v>
      </c>
      <c r="E153" s="56" t="str">
        <f>VLOOKUP(VLOOKUP(A153,'2_MEMÓRIA'!B:L,11,0),'0_critérios'!A:D,4,0)</f>
        <v>SIURB </v>
      </c>
      <c r="F153" s="36" t="str">
        <f>VLOOKUP(A153,'2_MEMÓRIA'!B:N,12,0)</f>
        <v>UN</v>
      </c>
      <c r="G153" s="37">
        <f>VLOOKUP(A153,'2_MEMÓRIA'!B:O,14,0)</f>
        <v>4</v>
      </c>
      <c r="H153" s="53">
        <f>VLOOKUP(A153,'2_MEMÓRIA'!B:O,13,0)</f>
        <v>250.7</v>
      </c>
      <c r="I153" s="39">
        <f t="shared" si="35"/>
        <v>1002.8</v>
      </c>
      <c r="J153" s="71"/>
    </row>
    <row r="154">
      <c r="A154" s="51" t="s">
        <v>327</v>
      </c>
      <c r="B154" s="69" t="str">
        <f>VLOOKUP(A154,'2_MEMÓRIA'!B:C,2,0)</f>
        <v>09-008-085</v>
      </c>
      <c r="C154" s="33" t="str">
        <f t="shared" si="34"/>
        <v>DISJUNTOR TERMOMAGNÉTICO DIFERENCIAL BIPOLAR - 40A - SENSIBILIDADE 30MA - 240V</v>
      </c>
      <c r="D154" s="34" t="str">
        <f>VLOOKUP(A154,'2_MEMÓRIA'!B:D,3,0)</f>
        <v>DISJUNTOR TERMOMAGNÉTICO DIFERENCIAL BIPOLAR - 40A - SENSIBILIDADE 30MA - 240V</v>
      </c>
      <c r="E154" s="56" t="str">
        <f>VLOOKUP(VLOOKUP(A154,'2_MEMÓRIA'!B:L,11,0),'0_critérios'!A:D,4,0)</f>
        <v>SIURB </v>
      </c>
      <c r="F154" s="36" t="str">
        <f>VLOOKUP(A154,'2_MEMÓRIA'!B:N,12,0)</f>
        <v>UN</v>
      </c>
      <c r="G154" s="37">
        <f>VLOOKUP(A154,'2_MEMÓRIA'!B:O,14,0)</f>
        <v>1</v>
      </c>
      <c r="H154" s="53">
        <f>VLOOKUP(A154,'2_MEMÓRIA'!B:O,13,0)</f>
        <v>940.65</v>
      </c>
      <c r="I154" s="39">
        <f t="shared" si="35"/>
        <v>940.65</v>
      </c>
      <c r="J154" s="71"/>
    </row>
    <row r="155">
      <c r="A155" s="51" t="s">
        <v>328</v>
      </c>
      <c r="B155" s="72" t="str">
        <f>VLOOKUP(A155,'2_MEMÓRIA'!B:C,2,0)</f>
        <v>09-008-014</v>
      </c>
      <c r="C155" s="60" t="str">
        <f t="shared" si="34"/>
        <v>MINI DISJUNTOR - TIPO EUROPEU (IEC) - TRIPOLAR 6/25A</v>
      </c>
      <c r="D155" s="61" t="str">
        <f>VLOOKUP(A155,'2_MEMÓRIA'!B:D,3,0)</f>
        <v>MINI DISJUNTOR - TIPO EUROPEU (IEC) - TRIPOLAR 6/25A</v>
      </c>
      <c r="E155" s="62" t="str">
        <f>VLOOKUP(VLOOKUP(A155,'2_MEMÓRIA'!B:L,11,0),'0_critérios'!A:D,4,0)</f>
        <v>SIURB </v>
      </c>
      <c r="F155" s="63" t="str">
        <f>VLOOKUP(A155,'2_MEMÓRIA'!B:N,12,0)</f>
        <v>UN</v>
      </c>
      <c r="G155" s="64">
        <f>VLOOKUP(A155,'2_MEMÓRIA'!B:O,14,0)</f>
        <v>16</v>
      </c>
      <c r="H155" s="111">
        <f>VLOOKUP(A155,'2_MEMÓRIA'!B:O,13,0)</f>
        <v>114.47</v>
      </c>
      <c r="I155" s="65">
        <f t="shared" si="35"/>
        <v>1831.52</v>
      </c>
      <c r="J155" s="71"/>
    </row>
    <row r="156">
      <c r="A156" s="57" t="s">
        <v>329</v>
      </c>
      <c r="B156" s="41"/>
      <c r="C156" s="45"/>
      <c r="D156" s="43" t="str">
        <f>VLOOKUP(A156,'2_MEMÓRIA'!B:D,2,0)</f>
        <v>QG - PAINÉIS ÁTRIO 3º PAVIMENTO</v>
      </c>
      <c r="E156" s="44"/>
      <c r="F156" s="45"/>
      <c r="G156" s="46"/>
      <c r="H156" s="47"/>
      <c r="I156" s="48">
        <f>IFERROR(SUM(I157:I162),0)</f>
        <v>37884.92</v>
      </c>
      <c r="J156" s="71"/>
    </row>
    <row r="157">
      <c r="A157" s="51" t="s">
        <v>331</v>
      </c>
      <c r="B157" s="32" t="str">
        <f>VLOOKUP(A157,'2_MEMÓRIA'!B:C,2,0)</f>
        <v>COMP. 5</v>
      </c>
      <c r="C157" s="33" t="str">
        <f t="shared" ref="C157:C162" si="36">D157</f>
        <v>Painel de sobrepor auto suportável tipo armário - QGBT - com disjuntores e acessórios, dim: 1900x1000x400mm</v>
      </c>
      <c r="D157" s="34" t="str">
        <f>VLOOKUP(A157,'2_MEMÓRIA'!B:D,3,0)</f>
        <v>Painel de sobrepor auto suportável tipo armário - QGBT - com disjuntores e acessórios, dim: 1900x1000x400mm</v>
      </c>
      <c r="E157" s="56" t="str">
        <f>VLOOKUP(VLOOKUP(A157,'2_MEMÓRIA'!B:L,11,0),'0_critérios'!A:D,4,0)</f>
        <v>COMPOSIÇÃO</v>
      </c>
      <c r="F157" s="53" t="str">
        <f>VLOOKUP(A157,'2_MEMÓRIA'!B:N,12,0)</f>
        <v>UN</v>
      </c>
      <c r="G157" s="37">
        <f>VLOOKUP(A157,'2_MEMÓRIA'!B:O,14,0)</f>
        <v>1</v>
      </c>
      <c r="H157" s="53">
        <f>VLOOKUP(A157,'2_MEMÓRIA'!B:O,13,0)</f>
        <v>27378.51</v>
      </c>
      <c r="I157" s="39">
        <f t="shared" ref="I157:I162" si="37">TRUNC(H157*G157,2)</f>
        <v>27378.51</v>
      </c>
      <c r="J157" s="71"/>
    </row>
    <row r="158">
      <c r="A158" s="51" t="s">
        <v>332</v>
      </c>
      <c r="B158" s="32" t="str">
        <f>VLOOKUP(A158,'2_MEMÓRIA'!B:C,2,0)</f>
        <v>09-008-055</v>
      </c>
      <c r="C158" s="33" t="str">
        <f t="shared" si="36"/>
        <v>DISJUNTOR CAIXA MOLDADA TRIPOLAR 400A COM DISPARADOR TERMOMAGNÉTICO AJUSTÁVEL</v>
      </c>
      <c r="D158" s="34" t="str">
        <f>VLOOKUP(A158,'2_MEMÓRIA'!B:D,3,0)</f>
        <v>DISJUNTOR CAIXA MOLDADA TRIPOLAR 400A COM DISPARADOR TERMOMAGNÉTICO AJUSTÁVEL</v>
      </c>
      <c r="E158" s="56" t="str">
        <f>VLOOKUP(VLOOKUP(A158,'2_MEMÓRIA'!B:L,11,0),'0_critérios'!A:D,4,0)</f>
        <v>SIURB </v>
      </c>
      <c r="F158" s="36" t="str">
        <f>VLOOKUP(A158,'2_MEMÓRIA'!B:N,12,0)</f>
        <v>UN</v>
      </c>
      <c r="G158" s="37">
        <f>VLOOKUP(A158,'2_MEMÓRIA'!B:O,14,0)</f>
        <v>1</v>
      </c>
      <c r="H158" s="53">
        <f>VLOOKUP(A158,'2_MEMÓRIA'!B:O,13,0)</f>
        <v>2529.36</v>
      </c>
      <c r="I158" s="39">
        <f t="shared" si="37"/>
        <v>2529.36</v>
      </c>
      <c r="J158" s="71"/>
    </row>
    <row r="159">
      <c r="A159" s="51" t="s">
        <v>333</v>
      </c>
      <c r="B159" s="32" t="str">
        <f>VLOOKUP(A159,'2_MEMÓRIA'!B:C,2,0)</f>
        <v>09-017-001</v>
      </c>
      <c r="C159" s="33" t="str">
        <f t="shared" si="36"/>
        <v>DPS - DISPOSITIVO PROTEÇÃO CONTRA SURTOS 275V - 40KA</v>
      </c>
      <c r="D159" s="34" t="str">
        <f>VLOOKUP(A159,'2_MEMÓRIA'!B:D,3,0)</f>
        <v>DPS - DISPOSITIVO PROTEÇÃO CONTRA SURTOS 275V - 40KA</v>
      </c>
      <c r="E159" s="56" t="str">
        <f>VLOOKUP(VLOOKUP(A159,'2_MEMÓRIA'!B:L,11,0),'0_critérios'!A:D,4,0)</f>
        <v>SIURB </v>
      </c>
      <c r="F159" s="36" t="str">
        <f>VLOOKUP(A159,'2_MEMÓRIA'!B:N,12,0)</f>
        <v>UN</v>
      </c>
      <c r="G159" s="37">
        <f>VLOOKUP(A159,'2_MEMÓRIA'!B:O,14,0)</f>
        <v>4</v>
      </c>
      <c r="H159" s="53">
        <f>VLOOKUP(A159,'2_MEMÓRIA'!B:O,13,0)</f>
        <v>250.7</v>
      </c>
      <c r="I159" s="39">
        <f t="shared" si="37"/>
        <v>1002.8</v>
      </c>
      <c r="J159" s="71"/>
    </row>
    <row r="160">
      <c r="A160" s="51" t="s">
        <v>334</v>
      </c>
      <c r="B160" s="32" t="str">
        <f>VLOOKUP(A160,'2_MEMÓRIA'!B:C,2,0)</f>
        <v>09-008-085</v>
      </c>
      <c r="C160" s="33" t="str">
        <f t="shared" si="36"/>
        <v>DISJUNTOR TERMOMAGNÉTICO DIFERENCIAL BIPOLAR - 40A - SENSIBILIDADE 30MA - 240V</v>
      </c>
      <c r="D160" s="34" t="str">
        <f>VLOOKUP(A160,'2_MEMÓRIA'!B:D,3,0)</f>
        <v>DISJUNTOR TERMOMAGNÉTICO DIFERENCIAL BIPOLAR - 40A - SENSIBILIDADE 30MA - 240V</v>
      </c>
      <c r="E160" s="56" t="str">
        <f>VLOOKUP(VLOOKUP(A160,'2_MEMÓRIA'!B:L,11,0),'0_critérios'!A:D,4,0)</f>
        <v>SIURB </v>
      </c>
      <c r="F160" s="36" t="str">
        <f>VLOOKUP(A160,'2_MEMÓRIA'!B:N,12,0)</f>
        <v>UN</v>
      </c>
      <c r="G160" s="37">
        <f>VLOOKUP(A160,'2_MEMÓRIA'!B:O,14,0)</f>
        <v>1</v>
      </c>
      <c r="H160" s="53">
        <f>VLOOKUP(A160,'2_MEMÓRIA'!B:O,13,0)</f>
        <v>940.65</v>
      </c>
      <c r="I160" s="39">
        <f t="shared" si="37"/>
        <v>940.65</v>
      </c>
      <c r="J160" s="71"/>
    </row>
    <row r="161">
      <c r="A161" s="51" t="s">
        <v>335</v>
      </c>
      <c r="B161" s="32" t="str">
        <f>VLOOKUP(A161,'2_MEMÓRIA'!B:C,2,0)</f>
        <v>09-008-014</v>
      </c>
      <c r="C161" s="33" t="str">
        <f t="shared" si="36"/>
        <v>MINI DISJUNTOR - TIPO EUROPEU (IEC) - TRIPOLAR 6/25A</v>
      </c>
      <c r="D161" s="34" t="str">
        <f>VLOOKUP(A161,'2_MEMÓRIA'!B:D,3,0)</f>
        <v>MINI DISJUNTOR - TIPO EUROPEU (IEC) - TRIPOLAR 6/25A</v>
      </c>
      <c r="E161" s="56" t="str">
        <f>VLOOKUP(VLOOKUP(A161,'2_MEMÓRIA'!B:L,11,0),'0_critérios'!A:D,4,0)</f>
        <v>SIURB </v>
      </c>
      <c r="F161" s="36" t="str">
        <f>VLOOKUP(A161,'2_MEMÓRIA'!B:N,12,0)</f>
        <v>UN</v>
      </c>
      <c r="G161" s="37">
        <f>VLOOKUP(A161,'2_MEMÓRIA'!B:O,14,0)</f>
        <v>16</v>
      </c>
      <c r="H161" s="53">
        <f>VLOOKUP(A161,'2_MEMÓRIA'!B:O,13,0)</f>
        <v>114.47</v>
      </c>
      <c r="I161" s="39">
        <f t="shared" si="37"/>
        <v>1831.52</v>
      </c>
      <c r="J161" s="71"/>
    </row>
    <row r="162">
      <c r="A162" s="51" t="s">
        <v>336</v>
      </c>
      <c r="B162" s="32" t="str">
        <f>VLOOKUP(A162,'2_MEMÓRIA'!B:C,2,0)</f>
        <v>09-004-068</v>
      </c>
      <c r="C162" s="33" t="str">
        <f t="shared" si="36"/>
        <v>INTERRUPTOR DIFERENCIAL RESIDUAL BIPOLAR 25A - SENSIBILIDADE 30MA - 220V</v>
      </c>
      <c r="D162" s="34" t="str">
        <f>VLOOKUP(A162,'2_MEMÓRIA'!B:D,3,0)</f>
        <v>INTERRUPTOR DIFERENCIAL RESIDUAL BIPOLAR 25A - SENSIBILIDADE 30MA - 220V</v>
      </c>
      <c r="E162" s="56" t="str">
        <f>VLOOKUP(VLOOKUP(A162,'2_MEMÓRIA'!B:L,11,0),'0_critérios'!A:D,4,0)</f>
        <v>SIURB </v>
      </c>
      <c r="F162" s="36" t="str">
        <f>VLOOKUP(A162,'2_MEMÓRIA'!B:N,12,0)</f>
        <v>UN</v>
      </c>
      <c r="G162" s="37">
        <f>VLOOKUP(A162,'2_MEMÓRIA'!B:O,14,0)</f>
        <v>16</v>
      </c>
      <c r="H162" s="53">
        <f>VLOOKUP(A162,'2_MEMÓRIA'!B:O,13,0)</f>
        <v>262.63</v>
      </c>
      <c r="I162" s="39">
        <f t="shared" si="37"/>
        <v>4202.08</v>
      </c>
      <c r="J162" s="71"/>
    </row>
    <row r="163">
      <c r="A163" s="57" t="s">
        <v>337</v>
      </c>
      <c r="B163" s="41"/>
      <c r="C163" s="45"/>
      <c r="D163" s="43" t="str">
        <f>VLOOKUP(A163,'2_MEMÓRIA'!B:D,2,0)</f>
        <v>QD - IMAGINAR</v>
      </c>
      <c r="E163" s="44"/>
      <c r="F163" s="45"/>
      <c r="G163" s="46"/>
      <c r="H163" s="47"/>
      <c r="I163" s="48">
        <f>IFERROR(SUM(I164:I175),0)</f>
        <v>33910.16</v>
      </c>
      <c r="J163" s="71"/>
    </row>
    <row r="164">
      <c r="A164" s="51" t="s">
        <v>339</v>
      </c>
      <c r="B164" s="32" t="str">
        <f>VLOOKUP(A164,'2_MEMÓRIA'!B:C,2,0)</f>
        <v>09-005-019</v>
      </c>
      <c r="C164" s="33" t="str">
        <f t="shared" ref="C164:C175" si="38">D164</f>
        <v>QUADRO DE DISTRIBUIÇÃO EM CHAPA METÁLICA - PARA ATÉ 70 DISJUNTORES</v>
      </c>
      <c r="D164" s="34" t="str">
        <f>VLOOKUP(A164,'2_MEMÓRIA'!B:D,3,0)</f>
        <v>QUADRO DE DISTRIBUIÇÃO EM CHAPA METÁLICA - PARA ATÉ 70 DISJUNTORES</v>
      </c>
      <c r="E164" s="56" t="str">
        <f>VLOOKUP(VLOOKUP(A164,'2_MEMÓRIA'!B:L,11,0),'0_critérios'!A:D,4,0)</f>
        <v>SIURB </v>
      </c>
      <c r="F164" s="36" t="str">
        <f>VLOOKUP(A164,'2_MEMÓRIA'!B:N,12,0)</f>
        <v>UN</v>
      </c>
      <c r="G164" s="37">
        <f>VLOOKUP(A164,'2_MEMÓRIA'!B:O,14,0)</f>
        <v>1</v>
      </c>
      <c r="H164" s="53">
        <f>VLOOKUP(A164,'2_MEMÓRIA'!B:O,13,0)</f>
        <v>3593.72</v>
      </c>
      <c r="I164" s="39">
        <f t="shared" ref="I164:I175" si="39">TRUNC(H164*G164,2)</f>
        <v>3593.72</v>
      </c>
      <c r="J164" s="71"/>
    </row>
    <row r="165">
      <c r="A165" s="51" t="s">
        <v>340</v>
      </c>
      <c r="B165" s="32" t="str">
        <f>VLOOKUP(A165,'2_MEMÓRIA'!B:C,2,0)</f>
        <v>09-006-033</v>
      </c>
      <c r="C165" s="33" t="str">
        <f t="shared" si="38"/>
        <v>CHAVE SECCIONADORA ROTATIVA ABERT. SOB CARGA TP (PACCO) - 3X16A</v>
      </c>
      <c r="D165" s="34" t="str">
        <f>VLOOKUP(A165,'2_MEMÓRIA'!B:D,3,0)</f>
        <v>CHAVE SECCIONADORA ROTATIVA ABERT. SOB CARGA TP (PACCO) - 3X16A</v>
      </c>
      <c r="E165" s="56" t="str">
        <f>VLOOKUP(VLOOKUP(A165,'2_MEMÓRIA'!B:L,11,0),'0_critérios'!A:D,4,0)</f>
        <v>SIURB </v>
      </c>
      <c r="F165" s="36" t="str">
        <f>VLOOKUP(A165,'2_MEMÓRIA'!B:N,12,0)</f>
        <v>UN</v>
      </c>
      <c r="G165" s="37">
        <f>VLOOKUP(A165,'2_MEMÓRIA'!B:O,14,0)</f>
        <v>1</v>
      </c>
      <c r="H165" s="53">
        <f>VLOOKUP(A165,'2_MEMÓRIA'!B:O,13,0)</f>
        <v>185.88</v>
      </c>
      <c r="I165" s="39">
        <f t="shared" si="39"/>
        <v>185.88</v>
      </c>
      <c r="J165" s="71"/>
    </row>
    <row r="166">
      <c r="A166" s="51" t="s">
        <v>341</v>
      </c>
      <c r="B166" s="32" t="str">
        <f>VLOOKUP(A166,'2_MEMÓRIA'!B:C,2,0)</f>
        <v> 40.11.070 </v>
      </c>
      <c r="C166" s="33" t="str">
        <f t="shared" si="38"/>
        <v>Relé supervisor trifásico contra falta de fase, inversão de fase e mínima tensão</v>
      </c>
      <c r="D166" s="34" t="str">
        <f>VLOOKUP(A166,'2_MEMÓRIA'!B:D,3,0)</f>
        <v>Relé supervisor trifásico contra falta de fase, inversão de fase e mínima tensão</v>
      </c>
      <c r="E166" s="58" t="str">
        <f>VLOOKUP(VLOOKUP(A166,'2_MEMÓRIA'!B:L,11,0),'0_critérios'!A:D,4,0)</f>
        <v>CPOS/CDHU</v>
      </c>
      <c r="F166" s="36" t="str">
        <f>VLOOKUP(A166,'2_MEMÓRIA'!B:N,12,0)</f>
        <v>UN</v>
      </c>
      <c r="G166" s="37">
        <f>VLOOKUP(A166,'2_MEMÓRIA'!B:O,14,0)</f>
        <v>2</v>
      </c>
      <c r="H166" s="53">
        <f>VLOOKUP(A166,'2_MEMÓRIA'!B:O,13,0)</f>
        <v>1502.13</v>
      </c>
      <c r="I166" s="39">
        <f t="shared" si="39"/>
        <v>3004.26</v>
      </c>
      <c r="J166" s="71"/>
    </row>
    <row r="167">
      <c r="A167" s="51" t="s">
        <v>342</v>
      </c>
      <c r="B167" s="32" t="str">
        <f>VLOOKUP(A167,'2_MEMÓRIA'!B:C,2,0)</f>
        <v> 37.11.120 </v>
      </c>
      <c r="C167" s="33" t="str">
        <f t="shared" si="38"/>
        <v>Base de fusível tripolar de 15 kV</v>
      </c>
      <c r="D167" s="34" t="str">
        <f>VLOOKUP(A167,'2_MEMÓRIA'!B:D,3,0)</f>
        <v>Base de fusível tripolar de 15 kV</v>
      </c>
      <c r="E167" s="58" t="str">
        <f>VLOOKUP(VLOOKUP(A167,'2_MEMÓRIA'!B:L,11,0),'0_critérios'!A:D,4,0)</f>
        <v>CPOS/CDHU</v>
      </c>
      <c r="F167" s="36" t="str">
        <f>VLOOKUP(A167,'2_MEMÓRIA'!B:N,12,0)</f>
        <v>UN</v>
      </c>
      <c r="G167" s="37">
        <f>VLOOKUP(A167,'2_MEMÓRIA'!B:O,14,0)</f>
        <v>3</v>
      </c>
      <c r="H167" s="53">
        <f>VLOOKUP(A167,'2_MEMÓRIA'!B:O,13,0)</f>
        <v>1502.13</v>
      </c>
      <c r="I167" s="39">
        <f t="shared" si="39"/>
        <v>4506.39</v>
      </c>
      <c r="J167" s="71"/>
    </row>
    <row r="168">
      <c r="A168" s="51" t="s">
        <v>343</v>
      </c>
      <c r="B168" s="32" t="str">
        <f>VLOOKUP(A168,'2_MEMÓRIA'!B:C,2,0)</f>
        <v>09-017-001</v>
      </c>
      <c r="C168" s="33" t="str">
        <f t="shared" si="38"/>
        <v>DPS - DISPOSITIVO PROTEÇÃO CONTRA SURTOS 275V - 40KA</v>
      </c>
      <c r="D168" s="34" t="str">
        <f>VLOOKUP(A168,'2_MEMÓRIA'!B:D,3,0)</f>
        <v>DPS - DISPOSITIVO PROTEÇÃO CONTRA SURTOS 275V - 40KA</v>
      </c>
      <c r="E168" s="56" t="str">
        <f>VLOOKUP(VLOOKUP(A168,'2_MEMÓRIA'!B:L,11,0),'0_critérios'!A:D,4,0)</f>
        <v>SIURB </v>
      </c>
      <c r="F168" s="36" t="str">
        <f>VLOOKUP(A168,'2_MEMÓRIA'!B:N,12,0)</f>
        <v>UN</v>
      </c>
      <c r="G168" s="37">
        <f>VLOOKUP(A168,'2_MEMÓRIA'!B:O,14,0)</f>
        <v>4</v>
      </c>
      <c r="H168" s="53">
        <f>VLOOKUP(A168,'2_MEMÓRIA'!B:O,13,0)</f>
        <v>250.7</v>
      </c>
      <c r="I168" s="39">
        <f t="shared" si="39"/>
        <v>1002.8</v>
      </c>
      <c r="J168" s="71"/>
    </row>
    <row r="169">
      <c r="A169" s="51" t="s">
        <v>344</v>
      </c>
      <c r="B169" s="32" t="str">
        <f>VLOOKUP(A169,'2_MEMÓRIA'!B:C,2,0)</f>
        <v>09-008-050</v>
      </c>
      <c r="C169" s="33" t="str">
        <f t="shared" si="38"/>
        <v>DISJUNTOR CAIXA MOLDADA TRIPOLAR 200A COM DISPARADOR TERMOMAGNÉTICO AJUSTÁVEL</v>
      </c>
      <c r="D169" s="34" t="str">
        <f>VLOOKUP(A169,'2_MEMÓRIA'!B:D,3,0)</f>
        <v>DISJUNTOR CAIXA MOLDADA TRIPOLAR 200A COM DISPARADOR TERMOMAGNÉTICO AJUSTÁVEL</v>
      </c>
      <c r="E169" s="56" t="str">
        <f>VLOOKUP(VLOOKUP(A169,'2_MEMÓRIA'!B:L,11,0),'0_critérios'!A:D,4,0)</f>
        <v>SIURB </v>
      </c>
      <c r="F169" s="36" t="str">
        <f>VLOOKUP(A169,'2_MEMÓRIA'!B:N,12,0)</f>
        <v>UN</v>
      </c>
      <c r="G169" s="37">
        <f>VLOOKUP(A169,'2_MEMÓRIA'!B:O,14,0)</f>
        <v>1</v>
      </c>
      <c r="H169" s="53">
        <f>VLOOKUP(A169,'2_MEMÓRIA'!B:O,13,0)</f>
        <v>2589.17</v>
      </c>
      <c r="I169" s="39">
        <f t="shared" si="39"/>
        <v>2589.17</v>
      </c>
      <c r="J169" s="71"/>
    </row>
    <row r="170">
      <c r="A170" s="51" t="s">
        <v>345</v>
      </c>
      <c r="B170" s="32" t="str">
        <f>VLOOKUP(A170,'2_MEMÓRIA'!B:C,2,0)</f>
        <v>09-008-014</v>
      </c>
      <c r="C170" s="33" t="str">
        <f t="shared" si="38"/>
        <v>MINI DISJUNTOR - TIPO EUROPEU (IEC) - TRIPOLAR 6/25A</v>
      </c>
      <c r="D170" s="34" t="str">
        <f>VLOOKUP(A170,'2_MEMÓRIA'!B:D,3,0)</f>
        <v>MINI DISJUNTOR - TIPO EUROPEU (IEC) - TRIPOLAR 6/25A</v>
      </c>
      <c r="E170" s="56" t="str">
        <f>VLOOKUP(VLOOKUP(A170,'2_MEMÓRIA'!B:L,11,0),'0_critérios'!A:D,4,0)</f>
        <v>SIURB </v>
      </c>
      <c r="F170" s="36" t="str">
        <f>VLOOKUP(A170,'2_MEMÓRIA'!B:N,12,0)</f>
        <v>UN</v>
      </c>
      <c r="G170" s="37">
        <f>VLOOKUP(A170,'2_MEMÓRIA'!B:O,14,0)</f>
        <v>70</v>
      </c>
      <c r="H170" s="53">
        <f>VLOOKUP(A170,'2_MEMÓRIA'!B:O,13,0)</f>
        <v>114.47</v>
      </c>
      <c r="I170" s="39">
        <f t="shared" si="39"/>
        <v>8012.9</v>
      </c>
      <c r="J170" s="71"/>
    </row>
    <row r="171">
      <c r="A171" s="51" t="s">
        <v>346</v>
      </c>
      <c r="B171" s="32" t="str">
        <f>VLOOKUP(A171,'2_MEMÓRIA'!B:C,2,0)</f>
        <v>09-004-069</v>
      </c>
      <c r="C171" s="33" t="str">
        <f t="shared" si="38"/>
        <v>INTERRUPTOR DIFERENCIAL RESIDUAL BIPOLAR 40A - SENSIBILIDADE 30MA - 220V</v>
      </c>
      <c r="D171" s="34" t="str">
        <f>VLOOKUP(A171,'2_MEMÓRIA'!B:D,3,0)</f>
        <v>INTERRUPTOR DIFERENCIAL RESIDUAL BIPOLAR 40A - SENSIBILIDADE 30MA - 220V</v>
      </c>
      <c r="E171" s="56" t="str">
        <f>VLOOKUP(VLOOKUP(A171,'2_MEMÓRIA'!B:L,11,0),'0_critérios'!A:D,4,0)</f>
        <v>SIURB </v>
      </c>
      <c r="F171" s="36" t="str">
        <f>VLOOKUP(A171,'2_MEMÓRIA'!B:N,12,0)</f>
        <v>UN</v>
      </c>
      <c r="G171" s="37">
        <f>VLOOKUP(A171,'2_MEMÓRIA'!B:O,14,0)</f>
        <v>14</v>
      </c>
      <c r="H171" s="53">
        <f>VLOOKUP(A171,'2_MEMÓRIA'!B:O,13,0)</f>
        <v>350.06</v>
      </c>
      <c r="I171" s="39">
        <f t="shared" si="39"/>
        <v>4900.84</v>
      </c>
      <c r="J171" s="71"/>
    </row>
    <row r="172">
      <c r="A172" s="51" t="s">
        <v>347</v>
      </c>
      <c r="B172" s="32" t="str">
        <f>VLOOKUP(A172,'2_MEMÓRIA'!B:C,2,0)</f>
        <v>09-008-013</v>
      </c>
      <c r="C172" s="33" t="str">
        <f t="shared" si="38"/>
        <v>MINI DISJUNTOR - TIPO EUROPEU (IEC) -  BIPOLAR 32/50A</v>
      </c>
      <c r="D172" s="34" t="str">
        <f>VLOOKUP(A172,'2_MEMÓRIA'!B:D,3,0)</f>
        <v>MINI DISJUNTOR - TIPO EUROPEU (IEC) -  BIPOLAR 32/50A</v>
      </c>
      <c r="E172" s="56" t="str">
        <f>VLOOKUP(VLOOKUP(A172,'2_MEMÓRIA'!B:L,11,0),'0_critérios'!A:D,4,0)</f>
        <v>SIURB </v>
      </c>
      <c r="F172" s="36" t="str">
        <f>VLOOKUP(A172,'2_MEMÓRIA'!B:N,12,0)</f>
        <v>UN</v>
      </c>
      <c r="G172" s="37">
        <f>VLOOKUP(A172,'2_MEMÓRIA'!B:O,14,0)</f>
        <v>1</v>
      </c>
      <c r="H172" s="53">
        <f>VLOOKUP(A172,'2_MEMÓRIA'!B:O,13,0)</f>
        <v>75.76</v>
      </c>
      <c r="I172" s="39">
        <f t="shared" si="39"/>
        <v>75.76</v>
      </c>
      <c r="J172" s="71"/>
    </row>
    <row r="173">
      <c r="A173" s="51" t="s">
        <v>348</v>
      </c>
      <c r="B173" s="32" t="str">
        <f>VLOOKUP(A173,'2_MEMÓRIA'!B:C,2,0)</f>
        <v>09-008-017</v>
      </c>
      <c r="C173" s="33" t="str">
        <f t="shared" si="38"/>
        <v>MINI DISJUNTOR - TIPO EUROPEU (IEC) - TRIPOLAR 80A</v>
      </c>
      <c r="D173" s="34" t="str">
        <f>VLOOKUP(A173,'2_MEMÓRIA'!B:D,3,0)</f>
        <v>MINI DISJUNTOR - TIPO EUROPEU (IEC) - TRIPOLAR 80A</v>
      </c>
      <c r="E173" s="56" t="str">
        <f>VLOOKUP(VLOOKUP(A173,'2_MEMÓRIA'!B:L,11,0),'0_critérios'!A:D,4,0)</f>
        <v>SIURB </v>
      </c>
      <c r="F173" s="36" t="str">
        <f>VLOOKUP(A173,'2_MEMÓRIA'!B:N,12,0)</f>
        <v>UN</v>
      </c>
      <c r="G173" s="37">
        <f>VLOOKUP(A173,'2_MEMÓRIA'!B:O,14,0)</f>
        <v>2</v>
      </c>
      <c r="H173" s="53">
        <f>VLOOKUP(A173,'2_MEMÓRIA'!B:O,13,0)</f>
        <v>232.52</v>
      </c>
      <c r="I173" s="39">
        <f t="shared" si="39"/>
        <v>465.04</v>
      </c>
      <c r="J173" s="71"/>
    </row>
    <row r="174">
      <c r="A174" s="51" t="s">
        <v>349</v>
      </c>
      <c r="B174" s="32" t="str">
        <f>VLOOKUP(A174,'2_MEMÓRIA'!B:C,2,0)</f>
        <v>09-004-031</v>
      </c>
      <c r="C174" s="33" t="str">
        <f t="shared" si="38"/>
        <v>CONTATOR TRIPOLAR I NOMINAL 22A</v>
      </c>
      <c r="D174" s="34" t="str">
        <f>VLOOKUP(A174,'2_MEMÓRIA'!B:D,3,0)</f>
        <v>CONTATOR TRIPOLAR I NOMINAL 22A</v>
      </c>
      <c r="E174" s="56" t="str">
        <f>VLOOKUP(VLOOKUP(A174,'2_MEMÓRIA'!B:L,11,0),'0_critérios'!A:D,4,0)</f>
        <v>SIURB </v>
      </c>
      <c r="F174" s="36" t="str">
        <f>VLOOKUP(A174,'2_MEMÓRIA'!B:N,12,0)</f>
        <v>UN</v>
      </c>
      <c r="G174" s="37">
        <f>VLOOKUP(A174,'2_MEMÓRIA'!B:O,14,0)</f>
        <v>6</v>
      </c>
      <c r="H174" s="53">
        <f>VLOOKUP(A174,'2_MEMÓRIA'!B:O,13,0)</f>
        <v>578.89</v>
      </c>
      <c r="I174" s="39">
        <f t="shared" si="39"/>
        <v>3473.34</v>
      </c>
      <c r="J174" s="71"/>
    </row>
    <row r="175">
      <c r="A175" s="51" t="s">
        <v>350</v>
      </c>
      <c r="B175" s="32" t="str">
        <f>VLOOKUP(A175,'2_MEMÓRIA'!B:C,2,0)</f>
        <v>40.12.030</v>
      </c>
      <c r="C175" s="33" t="str">
        <f t="shared" si="38"/>
        <v>Chave comutadora/seletora com 1 polo e 3 posições para 25 A</v>
      </c>
      <c r="D175" s="34" t="str">
        <f>VLOOKUP(A175,'2_MEMÓRIA'!B:D,3,0)</f>
        <v>Chave comutadora/seletora com 1 polo e 3 posições para 25 A</v>
      </c>
      <c r="E175" s="58" t="str">
        <f>VLOOKUP(VLOOKUP(A175,'2_MEMÓRIA'!B:L,11,0),'0_critérios'!A:D,4,0)</f>
        <v>CPOS/CDHU</v>
      </c>
      <c r="F175" s="36" t="str">
        <f>VLOOKUP(A175,'2_MEMÓRIA'!B:N,12,0)</f>
        <v>UN</v>
      </c>
      <c r="G175" s="37">
        <f>VLOOKUP(A175,'2_MEMÓRIA'!B:O,14,0)</f>
        <v>6</v>
      </c>
      <c r="H175" s="53">
        <f>VLOOKUP(A175,'2_MEMÓRIA'!B:O,13,0)</f>
        <v>350.01</v>
      </c>
      <c r="I175" s="39">
        <f t="shared" si="39"/>
        <v>2100.06</v>
      </c>
      <c r="J175" s="71"/>
    </row>
    <row r="176">
      <c r="A176" s="57" t="s">
        <v>351</v>
      </c>
      <c r="B176" s="41"/>
      <c r="C176" s="45"/>
      <c r="D176" s="43" t="str">
        <f>VLOOKUP(A176,'2_MEMÓRIA'!B:D,2,0)</f>
        <v>QD - FOYER</v>
      </c>
      <c r="E176" s="44"/>
      <c r="F176" s="45"/>
      <c r="G176" s="46"/>
      <c r="H176" s="47"/>
      <c r="I176" s="48">
        <f>IFERROR(SUM(I177:I188),0)</f>
        <v>33910.16</v>
      </c>
      <c r="J176" s="71"/>
    </row>
    <row r="177">
      <c r="A177" s="51" t="s">
        <v>353</v>
      </c>
      <c r="B177" s="32" t="str">
        <f>VLOOKUP(A177,'2_MEMÓRIA'!B:C,2,0)</f>
        <v>09-005-019</v>
      </c>
      <c r="C177" s="33" t="str">
        <f t="shared" ref="C177:C184" si="40">D177</f>
        <v>QUADRO DE DISTRIBUIÇÃO EM CHAPA METÁLICA - PARA ATÉ 70 DISJUNTORES</v>
      </c>
      <c r="D177" s="34" t="str">
        <f>VLOOKUP(A177,'2_MEMÓRIA'!B:D,3,0)</f>
        <v>QUADRO DE DISTRIBUIÇÃO EM CHAPA METÁLICA - PARA ATÉ 70 DISJUNTORES</v>
      </c>
      <c r="E177" s="56" t="str">
        <f>VLOOKUP(VLOOKUP(A177,'2_MEMÓRIA'!B:L,11,0),'0_critérios'!A:D,4,0)</f>
        <v>SIURB </v>
      </c>
      <c r="F177" s="36" t="str">
        <f>VLOOKUP(A177,'2_MEMÓRIA'!B:N,12,0)</f>
        <v>UN</v>
      </c>
      <c r="G177" s="37">
        <f>VLOOKUP(A177,'2_MEMÓRIA'!B:O,14,0)</f>
        <v>1</v>
      </c>
      <c r="H177" s="53">
        <f>VLOOKUP(A177,'2_MEMÓRIA'!B:O,13,0)</f>
        <v>3593.72</v>
      </c>
      <c r="I177" s="39">
        <f t="shared" ref="I177:I188" si="41">TRUNC(H177*G177,2)</f>
        <v>3593.72</v>
      </c>
      <c r="J177" s="71"/>
    </row>
    <row r="178">
      <c r="A178" s="51" t="s">
        <v>354</v>
      </c>
      <c r="B178" s="32" t="str">
        <f>VLOOKUP(A178,'2_MEMÓRIA'!B:C,2,0)</f>
        <v>09-006-033</v>
      </c>
      <c r="C178" s="33" t="str">
        <f t="shared" si="40"/>
        <v>CHAVE SECCIONADORA ROTATIVA ABERT. SOB CARGA TP (PACCO) - 3X16A</v>
      </c>
      <c r="D178" s="34" t="str">
        <f>VLOOKUP(A178,'2_MEMÓRIA'!B:D,3,0)</f>
        <v>CHAVE SECCIONADORA ROTATIVA ABERT. SOB CARGA TP (PACCO) - 3X16A</v>
      </c>
      <c r="E178" s="56" t="str">
        <f>VLOOKUP(VLOOKUP(A178,'2_MEMÓRIA'!B:L,11,0),'0_critérios'!A:D,4,0)</f>
        <v>SIURB </v>
      </c>
      <c r="F178" s="36" t="str">
        <f>VLOOKUP(A178,'2_MEMÓRIA'!B:N,12,0)</f>
        <v>UN</v>
      </c>
      <c r="G178" s="37">
        <f>VLOOKUP(A178,'2_MEMÓRIA'!B:O,14,0)</f>
        <v>1</v>
      </c>
      <c r="H178" s="53">
        <f>VLOOKUP(A178,'2_MEMÓRIA'!B:O,13,0)</f>
        <v>185.88</v>
      </c>
      <c r="I178" s="39">
        <f t="shared" si="41"/>
        <v>185.88</v>
      </c>
      <c r="J178" s="71"/>
    </row>
    <row r="179">
      <c r="A179" s="51" t="s">
        <v>355</v>
      </c>
      <c r="B179" s="32" t="str">
        <f>VLOOKUP(A179,'2_MEMÓRIA'!B:C,2,0)</f>
        <v> 40.11.070 </v>
      </c>
      <c r="C179" s="33" t="str">
        <f t="shared" si="40"/>
        <v>Relé supervisor trifásico contra falta de fase, inversão de fase e mínima tensão</v>
      </c>
      <c r="D179" s="34" t="str">
        <f>VLOOKUP(A179,'2_MEMÓRIA'!B:D,3,0)</f>
        <v>Relé supervisor trifásico contra falta de fase, inversão de fase e mínima tensão</v>
      </c>
      <c r="E179" s="58" t="str">
        <f>VLOOKUP(VLOOKUP(A179,'2_MEMÓRIA'!B:L,11,0),'0_critérios'!A:D,4,0)</f>
        <v>CPOS/CDHU</v>
      </c>
      <c r="F179" s="36" t="str">
        <f>VLOOKUP(A179,'2_MEMÓRIA'!B:N,12,0)</f>
        <v>UN</v>
      </c>
      <c r="G179" s="37">
        <f>VLOOKUP(A179,'2_MEMÓRIA'!B:O,14,0)</f>
        <v>2</v>
      </c>
      <c r="H179" s="53">
        <f>VLOOKUP(A179,'2_MEMÓRIA'!B:O,13,0)</f>
        <v>1502.13</v>
      </c>
      <c r="I179" s="39">
        <f t="shared" si="41"/>
        <v>3004.26</v>
      </c>
      <c r="J179" s="71"/>
    </row>
    <row r="180">
      <c r="A180" s="51" t="s">
        <v>356</v>
      </c>
      <c r="B180" s="32" t="str">
        <f>VLOOKUP(A180,'2_MEMÓRIA'!B:C,2,0)</f>
        <v> 37.11.120 </v>
      </c>
      <c r="C180" s="33" t="str">
        <f t="shared" si="40"/>
        <v>Base de fusível tripolar de 15 kV</v>
      </c>
      <c r="D180" s="34" t="str">
        <f>VLOOKUP(A180,'2_MEMÓRIA'!B:D,3,0)</f>
        <v>Base de fusível tripolar de 15 kV</v>
      </c>
      <c r="E180" s="58" t="str">
        <f>VLOOKUP(VLOOKUP(A180,'2_MEMÓRIA'!B:L,11,0),'0_critérios'!A:D,4,0)</f>
        <v>CPOS/CDHU</v>
      </c>
      <c r="F180" s="36" t="str">
        <f>VLOOKUP(A180,'2_MEMÓRIA'!B:N,12,0)</f>
        <v>UN</v>
      </c>
      <c r="G180" s="37">
        <f>VLOOKUP(A180,'2_MEMÓRIA'!B:O,14,0)</f>
        <v>3</v>
      </c>
      <c r="H180" s="53">
        <f>VLOOKUP(A180,'2_MEMÓRIA'!B:O,13,0)</f>
        <v>1502.13</v>
      </c>
      <c r="I180" s="39">
        <f t="shared" si="41"/>
        <v>4506.39</v>
      </c>
      <c r="J180" s="71"/>
    </row>
    <row r="181">
      <c r="A181" s="51" t="s">
        <v>357</v>
      </c>
      <c r="B181" s="32" t="str">
        <f>VLOOKUP(A181,'2_MEMÓRIA'!B:C,2,0)</f>
        <v>09-017-001</v>
      </c>
      <c r="C181" s="33" t="str">
        <f t="shared" si="40"/>
        <v>DPS - DISPOSITIVO PROTEÇÃO CONTRA SURTOS 275V - 40KA</v>
      </c>
      <c r="D181" s="34" t="str">
        <f>VLOOKUP(A181,'2_MEMÓRIA'!B:D,3,0)</f>
        <v>DPS - DISPOSITIVO PROTEÇÃO CONTRA SURTOS 275V - 40KA</v>
      </c>
      <c r="E181" s="56" t="str">
        <f>VLOOKUP(VLOOKUP(A181,'2_MEMÓRIA'!B:L,11,0),'0_critérios'!A:D,4,0)</f>
        <v>SIURB </v>
      </c>
      <c r="F181" s="36" t="str">
        <f>VLOOKUP(A181,'2_MEMÓRIA'!B:N,12,0)</f>
        <v>UN</v>
      </c>
      <c r="G181" s="37">
        <f>VLOOKUP(A181,'2_MEMÓRIA'!B:O,14,0)</f>
        <v>4</v>
      </c>
      <c r="H181" s="53">
        <f>VLOOKUP(A181,'2_MEMÓRIA'!B:O,13,0)</f>
        <v>250.7</v>
      </c>
      <c r="I181" s="39">
        <f t="shared" si="41"/>
        <v>1002.8</v>
      </c>
      <c r="J181" s="71"/>
    </row>
    <row r="182">
      <c r="A182" s="51" t="s">
        <v>358</v>
      </c>
      <c r="B182" s="32" t="str">
        <f>VLOOKUP(A182,'2_MEMÓRIA'!B:C,2,0)</f>
        <v>09-008-050</v>
      </c>
      <c r="C182" s="33" t="str">
        <f t="shared" si="40"/>
        <v>DISJUNTOR CAIXA MOLDADA TRIPOLAR 200A COM DISPARADOR TERMOMAGNÉTICO AJUSTÁVEL</v>
      </c>
      <c r="D182" s="34" t="str">
        <f>VLOOKUP(A182,'2_MEMÓRIA'!B:D,3,0)</f>
        <v>DISJUNTOR CAIXA MOLDADA TRIPOLAR 200A COM DISPARADOR TERMOMAGNÉTICO AJUSTÁVEL</v>
      </c>
      <c r="E182" s="56" t="str">
        <f>VLOOKUP(VLOOKUP(A182,'2_MEMÓRIA'!B:L,11,0),'0_critérios'!A:D,4,0)</f>
        <v>SIURB </v>
      </c>
      <c r="F182" s="36" t="str">
        <f>VLOOKUP(A182,'2_MEMÓRIA'!B:N,12,0)</f>
        <v>UN</v>
      </c>
      <c r="G182" s="37">
        <f>VLOOKUP(A182,'2_MEMÓRIA'!B:O,14,0)</f>
        <v>1</v>
      </c>
      <c r="H182" s="53">
        <f>VLOOKUP(A182,'2_MEMÓRIA'!B:O,13,0)</f>
        <v>2589.17</v>
      </c>
      <c r="I182" s="39">
        <f t="shared" si="41"/>
        <v>2589.17</v>
      </c>
      <c r="J182" s="71"/>
    </row>
    <row r="183">
      <c r="A183" s="51" t="s">
        <v>359</v>
      </c>
      <c r="B183" s="32" t="str">
        <f>VLOOKUP(A183,'2_MEMÓRIA'!B:C,2,0)</f>
        <v>09-008-014</v>
      </c>
      <c r="C183" s="33" t="str">
        <f t="shared" si="40"/>
        <v>MINI DISJUNTOR - TIPO EUROPEU (IEC) - TRIPOLAR 6/25A</v>
      </c>
      <c r="D183" s="34" t="str">
        <f>VLOOKUP(A183,'2_MEMÓRIA'!B:D,3,0)</f>
        <v>MINI DISJUNTOR - TIPO EUROPEU (IEC) - TRIPOLAR 6/25A</v>
      </c>
      <c r="E183" s="56" t="str">
        <f>VLOOKUP(VLOOKUP(A183,'2_MEMÓRIA'!B:L,11,0),'0_critérios'!A:D,4,0)</f>
        <v>SIURB </v>
      </c>
      <c r="F183" s="36" t="str">
        <f>VLOOKUP(A183,'2_MEMÓRIA'!B:N,12,0)</f>
        <v>UN</v>
      </c>
      <c r="G183" s="37">
        <f>VLOOKUP(A183,'2_MEMÓRIA'!B:O,14,0)</f>
        <v>70</v>
      </c>
      <c r="H183" s="53">
        <f>VLOOKUP(A183,'2_MEMÓRIA'!B:O,13,0)</f>
        <v>114.47</v>
      </c>
      <c r="I183" s="39">
        <f t="shared" si="41"/>
        <v>8012.9</v>
      </c>
      <c r="J183" s="71"/>
    </row>
    <row r="184">
      <c r="A184" s="51" t="s">
        <v>360</v>
      </c>
      <c r="B184" s="32" t="str">
        <f>VLOOKUP(A184,'2_MEMÓRIA'!B:C,2,0)</f>
        <v>09-004-069</v>
      </c>
      <c r="C184" s="33" t="str">
        <f t="shared" si="40"/>
        <v>INTERRUPTOR DIFERENCIAL RESIDUAL BIPOLAR 40A - SENSIBILIDADE 30MA - 220V</v>
      </c>
      <c r="D184" s="34" t="str">
        <f>VLOOKUP(A184,'2_MEMÓRIA'!B:D,3,0)</f>
        <v>INTERRUPTOR DIFERENCIAL RESIDUAL BIPOLAR 40A - SENSIBILIDADE 30MA - 220V</v>
      </c>
      <c r="E184" s="56" t="str">
        <f>VLOOKUP(VLOOKUP(A184,'2_MEMÓRIA'!B:L,11,0),'0_critérios'!A:D,4,0)</f>
        <v>SIURB </v>
      </c>
      <c r="F184" s="36" t="str">
        <f>VLOOKUP(A184,'2_MEMÓRIA'!B:N,12,0)</f>
        <v>UN</v>
      </c>
      <c r="G184" s="37">
        <f>VLOOKUP(A184,'2_MEMÓRIA'!B:O,14,0)</f>
        <v>14</v>
      </c>
      <c r="H184" s="53">
        <f>VLOOKUP(A184,'2_MEMÓRIA'!B:O,13,0)</f>
        <v>350.06</v>
      </c>
      <c r="I184" s="39">
        <f t="shared" si="41"/>
        <v>4900.84</v>
      </c>
      <c r="J184" s="71"/>
    </row>
    <row r="185">
      <c r="A185" s="51" t="s">
        <v>361</v>
      </c>
      <c r="B185" s="32" t="str">
        <f>VLOOKUP(A185,'2_MEMÓRIA'!B:C,2,0)</f>
        <v>09-008-013</v>
      </c>
      <c r="C185" s="52" t="s">
        <v>260</v>
      </c>
      <c r="D185" s="34" t="str">
        <f>VLOOKUP(A185,'2_MEMÓRIA'!B:D,3,0)</f>
        <v>MINI DISJUNTOR - TIPO EUROPEU (IEC) -  BIPOLAR 32/50A</v>
      </c>
      <c r="E185" s="56" t="str">
        <f>VLOOKUP(VLOOKUP(A185,'2_MEMÓRIA'!B:L,11,0),'0_critérios'!A:D,4,0)</f>
        <v>SIURB </v>
      </c>
      <c r="F185" s="36" t="str">
        <f>VLOOKUP(A185,'2_MEMÓRIA'!B:N,12,0)</f>
        <v>UN</v>
      </c>
      <c r="G185" s="37">
        <f>VLOOKUP(A185,'2_MEMÓRIA'!B:O,14,0)</f>
        <v>1</v>
      </c>
      <c r="H185" s="53">
        <f>VLOOKUP(A185,'2_MEMÓRIA'!B:O,13,0)</f>
        <v>75.76</v>
      </c>
      <c r="I185" s="39">
        <f t="shared" si="41"/>
        <v>75.76</v>
      </c>
      <c r="J185" s="71"/>
    </row>
    <row r="186">
      <c r="A186" s="51" t="s">
        <v>362</v>
      </c>
      <c r="B186" s="32" t="str">
        <f>VLOOKUP(A186,'2_MEMÓRIA'!B:C,2,0)</f>
        <v>09-008-017</v>
      </c>
      <c r="C186" s="52" t="s">
        <v>262</v>
      </c>
      <c r="D186" s="34" t="str">
        <f>VLOOKUP(A186,'2_MEMÓRIA'!B:D,3,0)</f>
        <v>MINI DISJUNTOR - TIPO EUROPEU (IEC) - TRIPOLAR 80A</v>
      </c>
      <c r="E186" s="56" t="str">
        <f>VLOOKUP(VLOOKUP(A186,'2_MEMÓRIA'!B:L,11,0),'0_critérios'!A:D,4,0)</f>
        <v>SIURB </v>
      </c>
      <c r="F186" s="36" t="str">
        <f>VLOOKUP(A186,'2_MEMÓRIA'!B:N,12,0)</f>
        <v>UN</v>
      </c>
      <c r="G186" s="37">
        <f>VLOOKUP(A186,'2_MEMÓRIA'!B:O,14,0)</f>
        <v>2</v>
      </c>
      <c r="H186" s="53">
        <f>VLOOKUP(A186,'2_MEMÓRIA'!B:O,13,0)</f>
        <v>232.52</v>
      </c>
      <c r="I186" s="39">
        <f t="shared" si="41"/>
        <v>465.04</v>
      </c>
      <c r="J186" s="71"/>
    </row>
    <row r="187">
      <c r="A187" s="51" t="s">
        <v>363</v>
      </c>
      <c r="B187" s="32" t="str">
        <f>VLOOKUP(A187,'2_MEMÓRIA'!B:C,2,0)</f>
        <v>09-004-031</v>
      </c>
      <c r="C187" s="52" t="s">
        <v>265</v>
      </c>
      <c r="D187" s="34" t="str">
        <f>VLOOKUP(A187,'2_MEMÓRIA'!B:D,3,0)</f>
        <v>CONTATOR TRIPOLAR I NOMINAL 22A</v>
      </c>
      <c r="E187" s="56" t="str">
        <f>VLOOKUP(VLOOKUP(A187,'2_MEMÓRIA'!B:L,11,0),'0_critérios'!A:D,4,0)</f>
        <v>SIURB </v>
      </c>
      <c r="F187" s="36" t="str">
        <f>VLOOKUP(A187,'2_MEMÓRIA'!B:N,12,0)</f>
        <v>UN</v>
      </c>
      <c r="G187" s="37">
        <f>VLOOKUP(A187,'2_MEMÓRIA'!B:O,14,0)</f>
        <v>6</v>
      </c>
      <c r="H187" s="53">
        <f>VLOOKUP(A187,'2_MEMÓRIA'!B:O,13,0)</f>
        <v>578.89</v>
      </c>
      <c r="I187" s="39">
        <f t="shared" si="41"/>
        <v>3473.34</v>
      </c>
      <c r="J187" s="71"/>
    </row>
    <row r="188">
      <c r="A188" s="51" t="s">
        <v>364</v>
      </c>
      <c r="B188" s="32" t="str">
        <f>VLOOKUP(A188,'2_MEMÓRIA'!B:C,2,0)</f>
        <v>40.12.030</v>
      </c>
      <c r="C188" s="33" t="str">
        <f>D188</f>
        <v>Chave comutadora/seletora com 1 polo e 3 posições para 25 A</v>
      </c>
      <c r="D188" s="34" t="str">
        <f>VLOOKUP(A188,'2_MEMÓRIA'!B:D,3,0)</f>
        <v>Chave comutadora/seletora com 1 polo e 3 posições para 25 A</v>
      </c>
      <c r="E188" s="58" t="str">
        <f>VLOOKUP(VLOOKUP(A188,'2_MEMÓRIA'!B:L,11,0),'0_critérios'!A:D,4,0)</f>
        <v>CPOS/CDHU</v>
      </c>
      <c r="F188" s="36" t="str">
        <f>VLOOKUP(A188,'2_MEMÓRIA'!B:N,12,0)</f>
        <v>UN</v>
      </c>
      <c r="G188" s="37">
        <f>VLOOKUP(A188,'2_MEMÓRIA'!B:O,14,0)</f>
        <v>6</v>
      </c>
      <c r="H188" s="53">
        <f>VLOOKUP(A188,'2_MEMÓRIA'!B:O,13,0)</f>
        <v>350.01</v>
      </c>
      <c r="I188" s="39">
        <f t="shared" si="41"/>
        <v>2100.06</v>
      </c>
      <c r="J188" s="71"/>
    </row>
    <row r="189">
      <c r="A189" s="57" t="s">
        <v>365</v>
      </c>
      <c r="B189" s="41"/>
      <c r="C189" s="45"/>
      <c r="D189" s="43" t="str">
        <f>VLOOKUP(A189,'2_MEMÓRIA'!B:D,2,0)</f>
        <v>QD - EXPO 1</v>
      </c>
      <c r="E189" s="44"/>
      <c r="F189" s="45"/>
      <c r="G189" s="46"/>
      <c r="H189" s="47"/>
      <c r="I189" s="48">
        <f>IFERROR(SUM(I190:I201),0)</f>
        <v>33910.16</v>
      </c>
      <c r="J189" s="71"/>
    </row>
    <row r="190">
      <c r="A190" s="51" t="s">
        <v>367</v>
      </c>
      <c r="B190" s="32" t="str">
        <f>VLOOKUP(A190,'2_MEMÓRIA'!B:C,2,0)</f>
        <v>09-005-019</v>
      </c>
      <c r="C190" s="33" t="str">
        <f t="shared" ref="C190:C201" si="42">D190</f>
        <v>QUADRO DE DISTRIBUIÇÃO EM CHAPA METÁLICA - PARA ATÉ 70 DISJUNTORES</v>
      </c>
      <c r="D190" s="34" t="str">
        <f>VLOOKUP(A190,'2_MEMÓRIA'!B:D,3,0)</f>
        <v>QUADRO DE DISTRIBUIÇÃO EM CHAPA METÁLICA - PARA ATÉ 70 DISJUNTORES</v>
      </c>
      <c r="E190" s="56" t="str">
        <f>VLOOKUP(VLOOKUP(A190,'2_MEMÓRIA'!B:L,11,0),'0_critérios'!A:D,4,0)</f>
        <v>SIURB </v>
      </c>
      <c r="F190" s="36" t="str">
        <f>VLOOKUP(A190,'2_MEMÓRIA'!B:N,12,0)</f>
        <v>UN</v>
      </c>
      <c r="G190" s="37">
        <f>VLOOKUP(A190,'2_MEMÓRIA'!B:O,14,0)</f>
        <v>1</v>
      </c>
      <c r="H190" s="53">
        <f>VLOOKUP(A190,'2_MEMÓRIA'!B:O,13,0)</f>
        <v>3593.72</v>
      </c>
      <c r="I190" s="39">
        <f t="shared" ref="I190:I201" si="43">TRUNC(H190*G190,2)</f>
        <v>3593.72</v>
      </c>
      <c r="J190" s="71"/>
    </row>
    <row r="191">
      <c r="A191" s="51" t="s">
        <v>368</v>
      </c>
      <c r="B191" s="32" t="str">
        <f>VLOOKUP(A191,'2_MEMÓRIA'!B:C,2,0)</f>
        <v>09-006-033</v>
      </c>
      <c r="C191" s="33" t="str">
        <f t="shared" si="42"/>
        <v>CHAVE SECCIONADORA ROTATIVA ABERT. SOB CARGA TP (PACCO) - 3X16A</v>
      </c>
      <c r="D191" s="34" t="str">
        <f>VLOOKUP(A191,'2_MEMÓRIA'!B:D,3,0)</f>
        <v>CHAVE SECCIONADORA ROTATIVA ABERT. SOB CARGA TP (PACCO) - 3X16A</v>
      </c>
      <c r="E191" s="56" t="str">
        <f>VLOOKUP(VLOOKUP(A191,'2_MEMÓRIA'!B:L,11,0),'0_critérios'!A:D,4,0)</f>
        <v>SIURB </v>
      </c>
      <c r="F191" s="36" t="str">
        <f>VLOOKUP(A191,'2_MEMÓRIA'!B:N,12,0)</f>
        <v>UN</v>
      </c>
      <c r="G191" s="37">
        <f>VLOOKUP(A191,'2_MEMÓRIA'!B:O,14,0)</f>
        <v>1</v>
      </c>
      <c r="H191" s="53">
        <f>VLOOKUP(A191,'2_MEMÓRIA'!B:O,13,0)</f>
        <v>185.88</v>
      </c>
      <c r="I191" s="39">
        <f t="shared" si="43"/>
        <v>185.88</v>
      </c>
      <c r="J191" s="71"/>
    </row>
    <row r="192">
      <c r="A192" s="51" t="s">
        <v>369</v>
      </c>
      <c r="B192" s="32" t="str">
        <f>VLOOKUP(A192,'2_MEMÓRIA'!B:C,2,0)</f>
        <v> 40.11.070 </v>
      </c>
      <c r="C192" s="33" t="str">
        <f t="shared" si="42"/>
        <v>Relé supervisor trifásico contra falta de fase, inversão de fase e mínima tensão</v>
      </c>
      <c r="D192" s="34" t="str">
        <f>VLOOKUP(A192,'2_MEMÓRIA'!B:D,3,0)</f>
        <v>Relé supervisor trifásico contra falta de fase, inversão de fase e mínima tensão</v>
      </c>
      <c r="E192" s="58" t="str">
        <f>VLOOKUP(VLOOKUP(A192,'2_MEMÓRIA'!B:L,11,0),'0_critérios'!A:D,4,0)</f>
        <v>CPOS/CDHU</v>
      </c>
      <c r="F192" s="36" t="str">
        <f>VLOOKUP(A192,'2_MEMÓRIA'!B:N,12,0)</f>
        <v>UN</v>
      </c>
      <c r="G192" s="37">
        <f>VLOOKUP(A192,'2_MEMÓRIA'!B:O,14,0)</f>
        <v>2</v>
      </c>
      <c r="H192" s="53">
        <f>VLOOKUP(A192,'2_MEMÓRIA'!B:O,13,0)</f>
        <v>1502.13</v>
      </c>
      <c r="I192" s="39">
        <f t="shared" si="43"/>
        <v>3004.26</v>
      </c>
      <c r="J192" s="71"/>
    </row>
    <row r="193">
      <c r="A193" s="51" t="s">
        <v>370</v>
      </c>
      <c r="B193" s="32" t="str">
        <f>VLOOKUP(A193,'2_MEMÓRIA'!B:C,2,0)</f>
        <v> 37.11.120 </v>
      </c>
      <c r="C193" s="33" t="str">
        <f t="shared" si="42"/>
        <v>Base de fusível tripolar de 15 kV</v>
      </c>
      <c r="D193" s="34" t="str">
        <f>VLOOKUP(A193,'2_MEMÓRIA'!B:D,3,0)</f>
        <v>Base de fusível tripolar de 15 kV</v>
      </c>
      <c r="E193" s="58" t="str">
        <f>VLOOKUP(VLOOKUP(A193,'2_MEMÓRIA'!B:L,11,0),'0_critérios'!A:D,4,0)</f>
        <v>CPOS/CDHU</v>
      </c>
      <c r="F193" s="36" t="str">
        <f>VLOOKUP(A193,'2_MEMÓRIA'!B:N,12,0)</f>
        <v>UN</v>
      </c>
      <c r="G193" s="37">
        <f>VLOOKUP(A193,'2_MEMÓRIA'!B:O,14,0)</f>
        <v>3</v>
      </c>
      <c r="H193" s="53">
        <f>VLOOKUP(A193,'2_MEMÓRIA'!B:O,13,0)</f>
        <v>1502.13</v>
      </c>
      <c r="I193" s="39">
        <f t="shared" si="43"/>
        <v>4506.39</v>
      </c>
      <c r="J193" s="71"/>
    </row>
    <row r="194">
      <c r="A194" s="51" t="s">
        <v>371</v>
      </c>
      <c r="B194" s="32" t="str">
        <f>VLOOKUP(A194,'2_MEMÓRIA'!B:C,2,0)</f>
        <v>09-017-001</v>
      </c>
      <c r="C194" s="33" t="str">
        <f t="shared" si="42"/>
        <v>DPS - DISPOSITIVO PROTEÇÃO CONTRA SURTOS 275V - 40KA</v>
      </c>
      <c r="D194" s="34" t="str">
        <f>VLOOKUP(A194,'2_MEMÓRIA'!B:D,3,0)</f>
        <v>DPS - DISPOSITIVO PROTEÇÃO CONTRA SURTOS 275V - 40KA</v>
      </c>
      <c r="E194" s="56" t="str">
        <f>VLOOKUP(VLOOKUP(A194,'2_MEMÓRIA'!B:L,11,0),'0_critérios'!A:D,4,0)</f>
        <v>SIURB </v>
      </c>
      <c r="F194" s="36" t="str">
        <f>VLOOKUP(A194,'2_MEMÓRIA'!B:N,12,0)</f>
        <v>UN</v>
      </c>
      <c r="G194" s="37">
        <f>VLOOKUP(A194,'2_MEMÓRIA'!B:O,14,0)</f>
        <v>4</v>
      </c>
      <c r="H194" s="53">
        <f>VLOOKUP(A194,'2_MEMÓRIA'!B:O,13,0)</f>
        <v>250.7</v>
      </c>
      <c r="I194" s="39">
        <f t="shared" si="43"/>
        <v>1002.8</v>
      </c>
      <c r="J194" s="71"/>
    </row>
    <row r="195">
      <c r="A195" s="51" t="s">
        <v>372</v>
      </c>
      <c r="B195" s="32" t="str">
        <f>VLOOKUP(A195,'2_MEMÓRIA'!B:C,2,0)</f>
        <v>09-008-050</v>
      </c>
      <c r="C195" s="33" t="str">
        <f t="shared" si="42"/>
        <v>DISJUNTOR CAIXA MOLDADA TRIPOLAR 200A COM DISPARADOR TERMOMAGNÉTICO AJUSTÁVEL</v>
      </c>
      <c r="D195" s="34" t="str">
        <f>VLOOKUP(A195,'2_MEMÓRIA'!B:D,3,0)</f>
        <v>DISJUNTOR CAIXA MOLDADA TRIPOLAR 200A COM DISPARADOR TERMOMAGNÉTICO AJUSTÁVEL</v>
      </c>
      <c r="E195" s="56" t="str">
        <f>VLOOKUP(VLOOKUP(A195,'2_MEMÓRIA'!B:L,11,0),'0_critérios'!A:D,4,0)</f>
        <v>SIURB </v>
      </c>
      <c r="F195" s="36" t="str">
        <f>VLOOKUP(A195,'2_MEMÓRIA'!B:N,12,0)</f>
        <v>UN</v>
      </c>
      <c r="G195" s="37">
        <f>VLOOKUP(A195,'2_MEMÓRIA'!B:O,14,0)</f>
        <v>1</v>
      </c>
      <c r="H195" s="53">
        <f>VLOOKUP(A195,'2_MEMÓRIA'!B:O,13,0)</f>
        <v>2589.17</v>
      </c>
      <c r="I195" s="39">
        <f t="shared" si="43"/>
        <v>2589.17</v>
      </c>
      <c r="J195" s="71"/>
    </row>
    <row r="196">
      <c r="A196" s="51" t="s">
        <v>373</v>
      </c>
      <c r="B196" s="32" t="str">
        <f>VLOOKUP(A196,'2_MEMÓRIA'!B:C,2,0)</f>
        <v>09-008-014</v>
      </c>
      <c r="C196" s="33" t="str">
        <f t="shared" si="42"/>
        <v>MINI DISJUNTOR - TIPO EUROPEU (IEC) - TRIPOLAR 6/25A</v>
      </c>
      <c r="D196" s="34" t="str">
        <f>VLOOKUP(A196,'2_MEMÓRIA'!B:D,3,0)</f>
        <v>MINI DISJUNTOR - TIPO EUROPEU (IEC) - TRIPOLAR 6/25A</v>
      </c>
      <c r="E196" s="56" t="str">
        <f>VLOOKUP(VLOOKUP(A196,'2_MEMÓRIA'!B:L,11,0),'0_critérios'!A:D,4,0)</f>
        <v>SIURB </v>
      </c>
      <c r="F196" s="36" t="str">
        <f>VLOOKUP(A196,'2_MEMÓRIA'!B:N,12,0)</f>
        <v>UN</v>
      </c>
      <c r="G196" s="37">
        <f>VLOOKUP(A196,'2_MEMÓRIA'!B:O,14,0)</f>
        <v>70</v>
      </c>
      <c r="H196" s="53">
        <f>VLOOKUP(A196,'2_MEMÓRIA'!B:O,13,0)</f>
        <v>114.47</v>
      </c>
      <c r="I196" s="39">
        <f t="shared" si="43"/>
        <v>8012.9</v>
      </c>
      <c r="J196" s="71"/>
    </row>
    <row r="197">
      <c r="A197" s="51" t="s">
        <v>374</v>
      </c>
      <c r="B197" s="32" t="str">
        <f>VLOOKUP(A197,'2_MEMÓRIA'!B:C,2,0)</f>
        <v>09-004-069</v>
      </c>
      <c r="C197" s="33" t="str">
        <f t="shared" si="42"/>
        <v>INTERRUPTOR DIFERENCIAL RESIDUAL BIPOLAR 40A - SENSIBILIDADE 30MA - 220V</v>
      </c>
      <c r="D197" s="34" t="str">
        <f>VLOOKUP(A197,'2_MEMÓRIA'!B:D,3,0)</f>
        <v>INTERRUPTOR DIFERENCIAL RESIDUAL BIPOLAR 40A - SENSIBILIDADE 30MA - 220V</v>
      </c>
      <c r="E197" s="56" t="str">
        <f>VLOOKUP(VLOOKUP(A197,'2_MEMÓRIA'!B:L,11,0),'0_critérios'!A:D,4,0)</f>
        <v>SIURB </v>
      </c>
      <c r="F197" s="36" t="str">
        <f>VLOOKUP(A197,'2_MEMÓRIA'!B:N,12,0)</f>
        <v>UN</v>
      </c>
      <c r="G197" s="37">
        <f>VLOOKUP(A197,'2_MEMÓRIA'!B:O,14,0)</f>
        <v>14</v>
      </c>
      <c r="H197" s="53">
        <f>VLOOKUP(A197,'2_MEMÓRIA'!B:O,13,0)</f>
        <v>350.06</v>
      </c>
      <c r="I197" s="39">
        <f t="shared" si="43"/>
        <v>4900.84</v>
      </c>
      <c r="J197" s="71"/>
    </row>
    <row r="198">
      <c r="A198" s="51" t="s">
        <v>375</v>
      </c>
      <c r="B198" s="32" t="str">
        <f>VLOOKUP(A198,'2_MEMÓRIA'!B:C,2,0)</f>
        <v>09-008-013</v>
      </c>
      <c r="C198" s="33" t="str">
        <f t="shared" si="42"/>
        <v>MINI DISJUNTOR - TIPO EUROPEU (IEC) -  BIPOLAR 32/50A</v>
      </c>
      <c r="D198" s="34" t="str">
        <f>VLOOKUP(A198,'2_MEMÓRIA'!B:D,3,0)</f>
        <v>MINI DISJUNTOR - TIPO EUROPEU (IEC) -  BIPOLAR 32/50A</v>
      </c>
      <c r="E198" s="56" t="str">
        <f>VLOOKUP(VLOOKUP(A198,'2_MEMÓRIA'!B:L,11,0),'0_critérios'!A:D,4,0)</f>
        <v>SIURB </v>
      </c>
      <c r="F198" s="36" t="str">
        <f>VLOOKUP(A198,'2_MEMÓRIA'!B:N,12,0)</f>
        <v>UN</v>
      </c>
      <c r="G198" s="37">
        <f>VLOOKUP(A198,'2_MEMÓRIA'!B:O,14,0)</f>
        <v>1</v>
      </c>
      <c r="H198" s="53">
        <f>VLOOKUP(A198,'2_MEMÓRIA'!B:O,13,0)</f>
        <v>75.76</v>
      </c>
      <c r="I198" s="39">
        <f t="shared" si="43"/>
        <v>75.76</v>
      </c>
      <c r="J198" s="71"/>
    </row>
    <row r="199">
      <c r="A199" s="51" t="s">
        <v>376</v>
      </c>
      <c r="B199" s="32" t="str">
        <f>VLOOKUP(A199,'2_MEMÓRIA'!B:C,2,0)</f>
        <v>09-008-017</v>
      </c>
      <c r="C199" s="33" t="str">
        <f t="shared" si="42"/>
        <v>MINI DISJUNTOR - TIPO EUROPEU (IEC) - TRIPOLAR 80A</v>
      </c>
      <c r="D199" s="34" t="str">
        <f>VLOOKUP(A199,'2_MEMÓRIA'!B:D,3,0)</f>
        <v>MINI DISJUNTOR - TIPO EUROPEU (IEC) - TRIPOLAR 80A</v>
      </c>
      <c r="E199" s="56" t="str">
        <f>VLOOKUP(VLOOKUP(A199,'2_MEMÓRIA'!B:L,11,0),'0_critérios'!A:D,4,0)</f>
        <v>SIURB </v>
      </c>
      <c r="F199" s="36" t="str">
        <f>VLOOKUP(A199,'2_MEMÓRIA'!B:N,12,0)</f>
        <v>UN</v>
      </c>
      <c r="G199" s="37">
        <f>VLOOKUP(A199,'2_MEMÓRIA'!B:O,14,0)</f>
        <v>2</v>
      </c>
      <c r="H199" s="53">
        <f>VLOOKUP(A199,'2_MEMÓRIA'!B:O,13,0)</f>
        <v>232.52</v>
      </c>
      <c r="I199" s="39">
        <f t="shared" si="43"/>
        <v>465.04</v>
      </c>
      <c r="J199" s="71"/>
    </row>
    <row r="200">
      <c r="A200" s="51" t="s">
        <v>377</v>
      </c>
      <c r="B200" s="32" t="str">
        <f>VLOOKUP(A200,'2_MEMÓRIA'!B:C,2,0)</f>
        <v>09-004-031</v>
      </c>
      <c r="C200" s="33" t="str">
        <f t="shared" si="42"/>
        <v>CONTATOR TRIPOLAR I NOMINAL 22A</v>
      </c>
      <c r="D200" s="34" t="str">
        <f>VLOOKUP(A200,'2_MEMÓRIA'!B:D,3,0)</f>
        <v>CONTATOR TRIPOLAR I NOMINAL 22A</v>
      </c>
      <c r="E200" s="56" t="str">
        <f>VLOOKUP(VLOOKUP(A200,'2_MEMÓRIA'!B:L,11,0),'0_critérios'!A:D,4,0)</f>
        <v>SIURB </v>
      </c>
      <c r="F200" s="36" t="str">
        <f>VLOOKUP(A200,'2_MEMÓRIA'!B:N,12,0)</f>
        <v>UN</v>
      </c>
      <c r="G200" s="37">
        <f>VLOOKUP(A200,'2_MEMÓRIA'!B:O,14,0)</f>
        <v>6</v>
      </c>
      <c r="H200" s="53">
        <f>VLOOKUP(A200,'2_MEMÓRIA'!B:O,13,0)</f>
        <v>578.89</v>
      </c>
      <c r="I200" s="39">
        <f t="shared" si="43"/>
        <v>3473.34</v>
      </c>
      <c r="J200" s="71"/>
    </row>
    <row r="201">
      <c r="A201" s="51" t="s">
        <v>378</v>
      </c>
      <c r="B201" s="32" t="str">
        <f>VLOOKUP(A201,'2_MEMÓRIA'!B:C,2,0)</f>
        <v>40.12.030</v>
      </c>
      <c r="C201" s="33" t="str">
        <f t="shared" si="42"/>
        <v>Chave comutadora/seletora com 1 polo e 3 posições para 25 A</v>
      </c>
      <c r="D201" s="34" t="str">
        <f>VLOOKUP(A201,'2_MEMÓRIA'!B:D,3,0)</f>
        <v>Chave comutadora/seletora com 1 polo e 3 posições para 25 A</v>
      </c>
      <c r="E201" s="58" t="str">
        <f>VLOOKUP(VLOOKUP(A201,'2_MEMÓRIA'!B:L,11,0),'0_critérios'!A:D,4,0)</f>
        <v>CPOS/CDHU</v>
      </c>
      <c r="F201" s="36" t="str">
        <f>VLOOKUP(A201,'2_MEMÓRIA'!B:N,12,0)</f>
        <v>UN</v>
      </c>
      <c r="G201" s="37">
        <f>VLOOKUP(A201,'2_MEMÓRIA'!B:O,14,0)</f>
        <v>6</v>
      </c>
      <c r="H201" s="53">
        <f>VLOOKUP(A201,'2_MEMÓRIA'!B:O,13,0)</f>
        <v>350.01</v>
      </c>
      <c r="I201" s="39">
        <f t="shared" si="43"/>
        <v>2100.06</v>
      </c>
      <c r="J201" s="71"/>
    </row>
    <row r="202">
      <c r="A202" s="57" t="s">
        <v>379</v>
      </c>
      <c r="B202" s="41"/>
      <c r="C202" s="45"/>
      <c r="D202" s="43" t="str">
        <f>VLOOKUP(A202,'2_MEMÓRIA'!B:D,2,0)</f>
        <v>QD - EXPO 2</v>
      </c>
      <c r="E202" s="44"/>
      <c r="F202" s="45"/>
      <c r="G202" s="46"/>
      <c r="H202" s="47"/>
      <c r="I202" s="48">
        <f>IFERROR(SUM(I203:I214),0)</f>
        <v>33910.16</v>
      </c>
      <c r="J202" s="71"/>
    </row>
    <row r="203">
      <c r="A203" s="51" t="s">
        <v>381</v>
      </c>
      <c r="B203" s="32" t="str">
        <f>VLOOKUP(A203,'2_MEMÓRIA'!B:C,2,0)</f>
        <v>09-005-019</v>
      </c>
      <c r="C203" s="33" t="str">
        <f t="shared" ref="C203:C214" si="44">D203</f>
        <v>QUADRO DE DISTRIBUIÇÃO EM CHAPA METÁLICA - PARA ATÉ 70 DISJUNTORES</v>
      </c>
      <c r="D203" s="34" t="str">
        <f>VLOOKUP(A203,'2_MEMÓRIA'!B:D,3,0)</f>
        <v>QUADRO DE DISTRIBUIÇÃO EM CHAPA METÁLICA - PARA ATÉ 70 DISJUNTORES</v>
      </c>
      <c r="E203" s="56" t="str">
        <f>VLOOKUP(VLOOKUP(A203,'2_MEMÓRIA'!B:L,11,0),'0_critérios'!A:D,4,0)</f>
        <v>SIURB </v>
      </c>
      <c r="F203" s="36" t="str">
        <f>VLOOKUP(A203,'2_MEMÓRIA'!B:N,12,0)</f>
        <v>UN</v>
      </c>
      <c r="G203" s="37">
        <f>VLOOKUP(A203,'2_MEMÓRIA'!B:O,14,0)</f>
        <v>1</v>
      </c>
      <c r="H203" s="53">
        <f>VLOOKUP(A203,'2_MEMÓRIA'!B:O,13,0)</f>
        <v>3593.72</v>
      </c>
      <c r="I203" s="39">
        <f t="shared" ref="I203:I214" si="45">TRUNC(H203*G203,2)</f>
        <v>3593.72</v>
      </c>
      <c r="J203" s="71"/>
    </row>
    <row r="204">
      <c r="A204" s="51" t="s">
        <v>382</v>
      </c>
      <c r="B204" s="32" t="str">
        <f>VLOOKUP(A204,'2_MEMÓRIA'!B:C,2,0)</f>
        <v>09-006-033</v>
      </c>
      <c r="C204" s="33" t="str">
        <f t="shared" si="44"/>
        <v>CHAVE SECCIONADORA ROTATIVA ABERT. SOB CARGA TP (PACCO) - 3X16A</v>
      </c>
      <c r="D204" s="34" t="str">
        <f>VLOOKUP(A204,'2_MEMÓRIA'!B:D,3,0)</f>
        <v>CHAVE SECCIONADORA ROTATIVA ABERT. SOB CARGA TP (PACCO) - 3X16A</v>
      </c>
      <c r="E204" s="56" t="str">
        <f>VLOOKUP(VLOOKUP(A204,'2_MEMÓRIA'!B:L,11,0),'0_critérios'!A:D,4,0)</f>
        <v>SIURB </v>
      </c>
      <c r="F204" s="36" t="str">
        <f>VLOOKUP(A204,'2_MEMÓRIA'!B:N,12,0)</f>
        <v>UN</v>
      </c>
      <c r="G204" s="37">
        <f>VLOOKUP(A204,'2_MEMÓRIA'!B:O,14,0)</f>
        <v>1</v>
      </c>
      <c r="H204" s="53">
        <f>VLOOKUP(A204,'2_MEMÓRIA'!B:O,13,0)</f>
        <v>185.88</v>
      </c>
      <c r="I204" s="39">
        <f t="shared" si="45"/>
        <v>185.88</v>
      </c>
      <c r="J204" s="71"/>
    </row>
    <row r="205">
      <c r="A205" s="51" t="s">
        <v>383</v>
      </c>
      <c r="B205" s="32" t="str">
        <f>VLOOKUP(A205,'2_MEMÓRIA'!B:C,2,0)</f>
        <v> 40.11.070 </v>
      </c>
      <c r="C205" s="33" t="str">
        <f t="shared" si="44"/>
        <v>Relé supervisor trifásico contra falta de fase, inversão de fase e mínima tensão</v>
      </c>
      <c r="D205" s="34" t="str">
        <f>VLOOKUP(A205,'2_MEMÓRIA'!B:D,3,0)</f>
        <v>Relé supervisor trifásico contra falta de fase, inversão de fase e mínima tensão</v>
      </c>
      <c r="E205" s="58" t="str">
        <f>VLOOKUP(VLOOKUP(A205,'2_MEMÓRIA'!B:L,11,0),'0_critérios'!A:D,4,0)</f>
        <v>CPOS/CDHU</v>
      </c>
      <c r="F205" s="36" t="str">
        <f>VLOOKUP(A205,'2_MEMÓRIA'!B:N,12,0)</f>
        <v>UN</v>
      </c>
      <c r="G205" s="37">
        <f>VLOOKUP(A205,'2_MEMÓRIA'!B:O,14,0)</f>
        <v>2</v>
      </c>
      <c r="H205" s="53">
        <f>VLOOKUP(A205,'2_MEMÓRIA'!B:O,13,0)</f>
        <v>1502.13</v>
      </c>
      <c r="I205" s="39">
        <f t="shared" si="45"/>
        <v>3004.26</v>
      </c>
      <c r="J205" s="71"/>
    </row>
    <row r="206">
      <c r="A206" s="51" t="s">
        <v>384</v>
      </c>
      <c r="B206" s="32" t="str">
        <f>VLOOKUP(A206,'2_MEMÓRIA'!B:C,2,0)</f>
        <v> 37.11.120 </v>
      </c>
      <c r="C206" s="33" t="str">
        <f t="shared" si="44"/>
        <v>Base de fusível tripolar de 15 kV</v>
      </c>
      <c r="D206" s="34" t="str">
        <f>VLOOKUP(A206,'2_MEMÓRIA'!B:D,3,0)</f>
        <v>Base de fusível tripolar de 15 kV</v>
      </c>
      <c r="E206" s="58" t="str">
        <f>VLOOKUP(VLOOKUP(A206,'2_MEMÓRIA'!B:L,11,0),'0_critérios'!A:D,4,0)</f>
        <v>CPOS/CDHU</v>
      </c>
      <c r="F206" s="36" t="str">
        <f>VLOOKUP(A206,'2_MEMÓRIA'!B:N,12,0)</f>
        <v>UN</v>
      </c>
      <c r="G206" s="37">
        <f>VLOOKUP(A206,'2_MEMÓRIA'!B:O,14,0)</f>
        <v>3</v>
      </c>
      <c r="H206" s="53">
        <f>VLOOKUP(A206,'2_MEMÓRIA'!B:O,13,0)</f>
        <v>1502.13</v>
      </c>
      <c r="I206" s="39">
        <f t="shared" si="45"/>
        <v>4506.39</v>
      </c>
      <c r="J206" s="71"/>
    </row>
    <row r="207">
      <c r="A207" s="51" t="s">
        <v>385</v>
      </c>
      <c r="B207" s="32" t="str">
        <f>VLOOKUP(A207,'2_MEMÓRIA'!B:C,2,0)</f>
        <v>09-017-001</v>
      </c>
      <c r="C207" s="33" t="str">
        <f t="shared" si="44"/>
        <v>DPS - DISPOSITIVO PROTEÇÃO CONTRA SURTOS 275V - 40KA</v>
      </c>
      <c r="D207" s="34" t="str">
        <f>VLOOKUP(A207,'2_MEMÓRIA'!B:D,3,0)</f>
        <v>DPS - DISPOSITIVO PROTEÇÃO CONTRA SURTOS 275V - 40KA</v>
      </c>
      <c r="E207" s="56" t="str">
        <f>VLOOKUP(VLOOKUP(A207,'2_MEMÓRIA'!B:L,11,0),'0_critérios'!A:D,4,0)</f>
        <v>SIURB </v>
      </c>
      <c r="F207" s="36" t="str">
        <f>VLOOKUP(A207,'2_MEMÓRIA'!B:N,12,0)</f>
        <v>UN</v>
      </c>
      <c r="G207" s="37">
        <f>VLOOKUP(A207,'2_MEMÓRIA'!B:O,14,0)</f>
        <v>4</v>
      </c>
      <c r="H207" s="53">
        <f>VLOOKUP(A207,'2_MEMÓRIA'!B:O,13,0)</f>
        <v>250.7</v>
      </c>
      <c r="I207" s="39">
        <f t="shared" si="45"/>
        <v>1002.8</v>
      </c>
      <c r="J207" s="71"/>
    </row>
    <row r="208">
      <c r="A208" s="51" t="s">
        <v>386</v>
      </c>
      <c r="B208" s="32" t="str">
        <f>VLOOKUP(A208,'2_MEMÓRIA'!B:C,2,0)</f>
        <v>09-008-050</v>
      </c>
      <c r="C208" s="33" t="str">
        <f t="shared" si="44"/>
        <v>DISJUNTOR CAIXA MOLDADA TRIPOLAR 200A COM DISPARADOR TERMOMAGNÉTICO AJUSTÁVEL</v>
      </c>
      <c r="D208" s="34" t="str">
        <f>VLOOKUP(A208,'2_MEMÓRIA'!B:D,3,0)</f>
        <v>DISJUNTOR CAIXA MOLDADA TRIPOLAR 200A COM DISPARADOR TERMOMAGNÉTICO AJUSTÁVEL</v>
      </c>
      <c r="E208" s="56" t="str">
        <f>VLOOKUP(VLOOKUP(A208,'2_MEMÓRIA'!B:L,11,0),'0_critérios'!A:D,4,0)</f>
        <v>SIURB </v>
      </c>
      <c r="F208" s="36" t="str">
        <f>VLOOKUP(A208,'2_MEMÓRIA'!B:N,12,0)</f>
        <v>UN</v>
      </c>
      <c r="G208" s="37">
        <f>VLOOKUP(A208,'2_MEMÓRIA'!B:O,14,0)</f>
        <v>1</v>
      </c>
      <c r="H208" s="53">
        <f>VLOOKUP(A208,'2_MEMÓRIA'!B:O,13,0)</f>
        <v>2589.17</v>
      </c>
      <c r="I208" s="39">
        <f t="shared" si="45"/>
        <v>2589.17</v>
      </c>
      <c r="J208" s="71"/>
    </row>
    <row r="209">
      <c r="A209" s="51" t="s">
        <v>387</v>
      </c>
      <c r="B209" s="32" t="str">
        <f>VLOOKUP(A209,'2_MEMÓRIA'!B:C,2,0)</f>
        <v>09-008-014</v>
      </c>
      <c r="C209" s="33" t="str">
        <f t="shared" si="44"/>
        <v>MINI DISJUNTOR - TIPO EUROPEU (IEC) - TRIPOLAR 6/25A</v>
      </c>
      <c r="D209" s="34" t="str">
        <f>VLOOKUP(A209,'2_MEMÓRIA'!B:D,3,0)</f>
        <v>MINI DISJUNTOR - TIPO EUROPEU (IEC) - TRIPOLAR 6/25A</v>
      </c>
      <c r="E209" s="56" t="str">
        <f>VLOOKUP(VLOOKUP(A209,'2_MEMÓRIA'!B:L,11,0),'0_critérios'!A:D,4,0)</f>
        <v>SIURB </v>
      </c>
      <c r="F209" s="36" t="str">
        <f>VLOOKUP(A209,'2_MEMÓRIA'!B:N,12,0)</f>
        <v>UN</v>
      </c>
      <c r="G209" s="37">
        <f>VLOOKUP(A209,'2_MEMÓRIA'!B:O,14,0)</f>
        <v>70</v>
      </c>
      <c r="H209" s="53">
        <f>VLOOKUP(A209,'2_MEMÓRIA'!B:O,13,0)</f>
        <v>114.47</v>
      </c>
      <c r="I209" s="39">
        <f t="shared" si="45"/>
        <v>8012.9</v>
      </c>
      <c r="J209" s="71"/>
    </row>
    <row r="210">
      <c r="A210" s="51" t="s">
        <v>388</v>
      </c>
      <c r="B210" s="32" t="str">
        <f>VLOOKUP(A210,'2_MEMÓRIA'!B:C,2,0)</f>
        <v>09-004-069</v>
      </c>
      <c r="C210" s="33" t="str">
        <f t="shared" si="44"/>
        <v>INTERRUPTOR DIFERENCIAL RESIDUAL BIPOLAR 40A - SENSIBILIDADE 30MA - 220V</v>
      </c>
      <c r="D210" s="34" t="str">
        <f>VLOOKUP(A210,'2_MEMÓRIA'!B:D,3,0)</f>
        <v>INTERRUPTOR DIFERENCIAL RESIDUAL BIPOLAR 40A - SENSIBILIDADE 30MA - 220V</v>
      </c>
      <c r="E210" s="56" t="str">
        <f>VLOOKUP(VLOOKUP(A210,'2_MEMÓRIA'!B:L,11,0),'0_critérios'!A:D,4,0)</f>
        <v>SIURB </v>
      </c>
      <c r="F210" s="36" t="str">
        <f>VLOOKUP(A210,'2_MEMÓRIA'!B:N,12,0)</f>
        <v>UN</v>
      </c>
      <c r="G210" s="37">
        <f>VLOOKUP(A210,'2_MEMÓRIA'!B:O,14,0)</f>
        <v>14</v>
      </c>
      <c r="H210" s="53">
        <f>VLOOKUP(A210,'2_MEMÓRIA'!B:O,13,0)</f>
        <v>350.06</v>
      </c>
      <c r="I210" s="39">
        <f t="shared" si="45"/>
        <v>4900.84</v>
      </c>
      <c r="J210" s="71"/>
    </row>
    <row r="211">
      <c r="A211" s="51" t="s">
        <v>389</v>
      </c>
      <c r="B211" s="32" t="str">
        <f>VLOOKUP(A211,'2_MEMÓRIA'!B:C,2,0)</f>
        <v>09-008-013</v>
      </c>
      <c r="C211" s="33" t="str">
        <f t="shared" si="44"/>
        <v>MINI DISJUNTOR - TIPO EUROPEU (IEC) -  BIPOLAR 32/50A</v>
      </c>
      <c r="D211" s="34" t="str">
        <f>VLOOKUP(A211,'2_MEMÓRIA'!B:D,3,0)</f>
        <v>MINI DISJUNTOR - TIPO EUROPEU (IEC) -  BIPOLAR 32/50A</v>
      </c>
      <c r="E211" s="56" t="str">
        <f>VLOOKUP(VLOOKUP(A211,'2_MEMÓRIA'!B:L,11,0),'0_critérios'!A:D,4,0)</f>
        <v>SIURB </v>
      </c>
      <c r="F211" s="36" t="str">
        <f>VLOOKUP(A211,'2_MEMÓRIA'!B:N,12,0)</f>
        <v>UN</v>
      </c>
      <c r="G211" s="37">
        <f>VLOOKUP(A211,'2_MEMÓRIA'!B:O,14,0)</f>
        <v>1</v>
      </c>
      <c r="H211" s="53">
        <f>VLOOKUP(A211,'2_MEMÓRIA'!B:O,13,0)</f>
        <v>75.76</v>
      </c>
      <c r="I211" s="39">
        <f t="shared" si="45"/>
        <v>75.76</v>
      </c>
      <c r="J211" s="71"/>
    </row>
    <row r="212">
      <c r="A212" s="51" t="s">
        <v>390</v>
      </c>
      <c r="B212" s="32" t="str">
        <f>VLOOKUP(A212,'2_MEMÓRIA'!B:C,2,0)</f>
        <v>09-008-017</v>
      </c>
      <c r="C212" s="33" t="str">
        <f t="shared" si="44"/>
        <v>MINI DISJUNTOR - TIPO EUROPEU (IEC) - TRIPOLAR 80A</v>
      </c>
      <c r="D212" s="34" t="str">
        <f>VLOOKUP(A212,'2_MEMÓRIA'!B:D,3,0)</f>
        <v>MINI DISJUNTOR - TIPO EUROPEU (IEC) - TRIPOLAR 80A</v>
      </c>
      <c r="E212" s="56" t="str">
        <f>VLOOKUP(VLOOKUP(A212,'2_MEMÓRIA'!B:L,11,0),'0_critérios'!A:D,4,0)</f>
        <v>SIURB </v>
      </c>
      <c r="F212" s="36" t="str">
        <f>VLOOKUP(A212,'2_MEMÓRIA'!B:N,12,0)</f>
        <v>UN</v>
      </c>
      <c r="G212" s="37">
        <f>VLOOKUP(A212,'2_MEMÓRIA'!B:O,14,0)</f>
        <v>2</v>
      </c>
      <c r="H212" s="53">
        <f>VLOOKUP(A212,'2_MEMÓRIA'!B:O,13,0)</f>
        <v>232.52</v>
      </c>
      <c r="I212" s="39">
        <f t="shared" si="45"/>
        <v>465.04</v>
      </c>
      <c r="J212" s="71"/>
    </row>
    <row r="213">
      <c r="A213" s="51" t="s">
        <v>391</v>
      </c>
      <c r="B213" s="32" t="str">
        <f>VLOOKUP(A213,'2_MEMÓRIA'!B:C,2,0)</f>
        <v>09-004-031</v>
      </c>
      <c r="C213" s="33" t="str">
        <f t="shared" si="44"/>
        <v>CONTATOR TRIPOLAR I NOMINAL 22A</v>
      </c>
      <c r="D213" s="34" t="str">
        <f>VLOOKUP(A213,'2_MEMÓRIA'!B:D,3,0)</f>
        <v>CONTATOR TRIPOLAR I NOMINAL 22A</v>
      </c>
      <c r="E213" s="56" t="str">
        <f>VLOOKUP(VLOOKUP(A213,'2_MEMÓRIA'!B:L,11,0),'0_critérios'!A:D,4,0)</f>
        <v>SIURB </v>
      </c>
      <c r="F213" s="36" t="str">
        <f>VLOOKUP(A213,'2_MEMÓRIA'!B:N,12,0)</f>
        <v>UN</v>
      </c>
      <c r="G213" s="37">
        <f>VLOOKUP(A213,'2_MEMÓRIA'!B:O,14,0)</f>
        <v>6</v>
      </c>
      <c r="H213" s="53">
        <f>VLOOKUP(A213,'2_MEMÓRIA'!B:O,13,0)</f>
        <v>578.89</v>
      </c>
      <c r="I213" s="39">
        <f t="shared" si="45"/>
        <v>3473.34</v>
      </c>
      <c r="J213" s="71"/>
    </row>
    <row r="214">
      <c r="A214" s="51" t="s">
        <v>392</v>
      </c>
      <c r="B214" s="32" t="str">
        <f>VLOOKUP(A214,'2_MEMÓRIA'!B:C,2,0)</f>
        <v>40.12.030</v>
      </c>
      <c r="C214" s="33" t="str">
        <f t="shared" si="44"/>
        <v>Chave comutadora/seletora com 1 polo e 3 posições para 25 A</v>
      </c>
      <c r="D214" s="34" t="str">
        <f>VLOOKUP(A214,'2_MEMÓRIA'!B:D,3,0)</f>
        <v>Chave comutadora/seletora com 1 polo e 3 posições para 25 A</v>
      </c>
      <c r="E214" s="58" t="str">
        <f>VLOOKUP(VLOOKUP(A214,'2_MEMÓRIA'!B:L,11,0),'0_critérios'!A:D,4,0)</f>
        <v>CPOS/CDHU</v>
      </c>
      <c r="F214" s="36" t="str">
        <f>VLOOKUP(A214,'2_MEMÓRIA'!B:N,12,0)</f>
        <v>UN</v>
      </c>
      <c r="G214" s="37">
        <f>VLOOKUP(A214,'2_MEMÓRIA'!B:O,14,0)</f>
        <v>6</v>
      </c>
      <c r="H214" s="53">
        <f>VLOOKUP(A214,'2_MEMÓRIA'!B:O,13,0)</f>
        <v>350.01</v>
      </c>
      <c r="I214" s="39">
        <f t="shared" si="45"/>
        <v>2100.06</v>
      </c>
      <c r="J214" s="71"/>
    </row>
    <row r="215">
      <c r="A215" s="57" t="s">
        <v>393</v>
      </c>
      <c r="B215" s="73"/>
      <c r="C215" s="74"/>
      <c r="D215" s="75" t="str">
        <f>VLOOKUP(A215,'2_MEMÓRIA'!B:D,2,0)</f>
        <v>ILUMINAÇÃO E NIVELAMENTO DE PISO - ÁREA POSTERIOR AOS PAINÉIS</v>
      </c>
      <c r="E215" s="76"/>
      <c r="F215" s="74"/>
      <c r="G215" s="77"/>
      <c r="H215" s="78"/>
      <c r="I215" s="79">
        <f>IFERROR(SUM(I216:I222),0)</f>
        <v>324552.4</v>
      </c>
      <c r="J215" s="71"/>
    </row>
    <row r="216">
      <c r="A216" s="51" t="s">
        <v>395</v>
      </c>
      <c r="B216" s="69" t="str">
        <f>VLOOKUP(A216,'2_MEMÓRIA'!B:C,2,0)</f>
        <v>09-009-038</v>
      </c>
      <c r="C216" s="33" t="str">
        <f t="shared" ref="C216:C222" si="46">D216</f>
        <v>PROJETOR PARA USO EXTERNO COM LÂMPADA LED DE 100W - COMPLETA</v>
      </c>
      <c r="D216" s="34" t="str">
        <f>VLOOKUP(A216,'2_MEMÓRIA'!B:D,3,0)</f>
        <v>PROJETOR PARA USO EXTERNO COM LÂMPADA LED DE 100W - COMPLETA</v>
      </c>
      <c r="E216" s="56" t="str">
        <f>VLOOKUP(VLOOKUP(A216,'2_MEMÓRIA'!B:L,11,0),'0_critérios'!A:D,4,0)</f>
        <v>SIURB </v>
      </c>
      <c r="F216" s="36" t="str">
        <f>VLOOKUP(A216,'2_MEMÓRIA'!B:N,12,0)</f>
        <v>UN</v>
      </c>
      <c r="G216" s="37">
        <f>VLOOKUP(A216,'2_MEMÓRIA'!B:O,14,0)</f>
        <v>96</v>
      </c>
      <c r="H216" s="53">
        <f>VLOOKUP(A216,'2_MEMÓRIA'!B:O,13,0)</f>
        <v>179.52</v>
      </c>
      <c r="I216" s="39">
        <f t="shared" ref="I216:I222" si="47">TRUNC(H216*G216,2)</f>
        <v>17233.92</v>
      </c>
      <c r="J216" s="71"/>
    </row>
    <row r="217">
      <c r="A217" s="51" t="s">
        <v>398</v>
      </c>
      <c r="B217" s="69" t="str">
        <f>VLOOKUP(A217,'2_MEMÓRIA'!B:C,2,0)</f>
        <v>09-003-029</v>
      </c>
      <c r="C217" s="33" t="str">
        <f t="shared" si="46"/>
        <v>CABO 2,50MM2 - ISOLAMENTO PARA 1,0KV - CLASSE 4 - FLEXÍVEL</v>
      </c>
      <c r="D217" s="34" t="str">
        <f>VLOOKUP(A217,'2_MEMÓRIA'!B:D,3,0)</f>
        <v>CABO 2,50MM2 - ISOLAMENTO PARA 1,0KV - CLASSE 4 - FLEXÍVEL</v>
      </c>
      <c r="E217" s="56" t="str">
        <f>VLOOKUP(VLOOKUP(A217,'2_MEMÓRIA'!B:L,11,0),'0_critérios'!A:D,4,0)</f>
        <v>SIURB </v>
      </c>
      <c r="F217" s="36" t="str">
        <f>VLOOKUP(A217,'2_MEMÓRIA'!B:N,12,0)</f>
        <v>M</v>
      </c>
      <c r="G217" s="37">
        <f>VLOOKUP(A217,'2_MEMÓRIA'!B:O,14,0)</f>
        <v>1500</v>
      </c>
      <c r="H217" s="53">
        <f>VLOOKUP(A217,'2_MEMÓRIA'!B:O,13,0)</f>
        <v>3.96</v>
      </c>
      <c r="I217" s="39">
        <f t="shared" si="47"/>
        <v>5940</v>
      </c>
      <c r="J217" s="71"/>
    </row>
    <row r="218">
      <c r="A218" s="51" t="s">
        <v>401</v>
      </c>
      <c r="B218" s="69" t="str">
        <f>VLOOKUP(A218,'2_MEMÓRIA'!B:C,2,0)</f>
        <v>09-003-030</v>
      </c>
      <c r="C218" s="33" t="str">
        <f t="shared" si="46"/>
        <v>CABO 4,00MM2 - ISOLAMENTO PARA 1,0KV - CLASSE 4 - FLEXÍVEL</v>
      </c>
      <c r="D218" s="34" t="str">
        <f>VLOOKUP(A218,'2_MEMÓRIA'!B:D,3,0)</f>
        <v>CABO 4,00MM2 - ISOLAMENTO PARA 1,0KV - CLASSE 4 - FLEXÍVEL</v>
      </c>
      <c r="E218" s="56" t="str">
        <f>VLOOKUP(VLOOKUP(A218,'2_MEMÓRIA'!B:L,11,0),'0_critérios'!A:D,4,0)</f>
        <v>SIURB </v>
      </c>
      <c r="F218" s="36" t="str">
        <f>VLOOKUP(A218,'2_MEMÓRIA'!B:N,12,0)</f>
        <v>M</v>
      </c>
      <c r="G218" s="37">
        <f>VLOOKUP(A218,'2_MEMÓRIA'!B:O,14,0)</f>
        <v>800</v>
      </c>
      <c r="H218" s="53">
        <f>VLOOKUP(A218,'2_MEMÓRIA'!B:O,13,0)</f>
        <v>6.94</v>
      </c>
      <c r="I218" s="39">
        <f t="shared" si="47"/>
        <v>5552</v>
      </c>
      <c r="J218" s="71"/>
    </row>
    <row r="219">
      <c r="A219" s="51" t="s">
        <v>404</v>
      </c>
      <c r="B219" s="69" t="str">
        <f>VLOOKUP(A219,'2_MEMÓRIA'!B:C,2,0)</f>
        <v>09-002-011</v>
      </c>
      <c r="C219" s="33" t="str">
        <f t="shared" si="46"/>
        <v>ELETRODUTO DE AÇO GALVANIZADO ELETROLÍTICO, TIPO LEVE I - 3/4"</v>
      </c>
      <c r="D219" s="34" t="str">
        <f>VLOOKUP(A219,'2_MEMÓRIA'!B:D,3,0)</f>
        <v>ELETRODUTO DE AÇO GALVANIZADO ELETROLÍTICO, TIPO LEVE I - 3/4"</v>
      </c>
      <c r="E219" s="56" t="str">
        <f>VLOOKUP(VLOOKUP(A219,'2_MEMÓRIA'!B:L,11,0),'0_critérios'!A:D,4,0)</f>
        <v>SIURB </v>
      </c>
      <c r="F219" s="36" t="str">
        <f>VLOOKUP(A219,'2_MEMÓRIA'!B:N,12,0)</f>
        <v>M</v>
      </c>
      <c r="G219" s="37">
        <f>VLOOKUP(A219,'2_MEMÓRIA'!B:O,14,0)</f>
        <v>500</v>
      </c>
      <c r="H219" s="53">
        <f>VLOOKUP(A219,'2_MEMÓRIA'!B:O,13,0)</f>
        <v>39.22</v>
      </c>
      <c r="I219" s="39">
        <f t="shared" si="47"/>
        <v>19610</v>
      </c>
      <c r="J219" s="71"/>
    </row>
    <row r="220">
      <c r="A220" s="51" t="s">
        <v>407</v>
      </c>
      <c r="B220" s="69" t="str">
        <f>VLOOKUP(A220,'2_MEMÓRIA'!B:C,2,0)</f>
        <v>09-007-095</v>
      </c>
      <c r="C220" s="33" t="str">
        <f t="shared" si="46"/>
        <v>PONTO DE LUZ - CONDULETE 3/4"</v>
      </c>
      <c r="D220" s="34" t="str">
        <f>VLOOKUP(A220,'2_MEMÓRIA'!B:D,3,0)</f>
        <v>PONTO DE LUZ - CONDULETE 3/4"</v>
      </c>
      <c r="E220" s="56" t="str">
        <f>VLOOKUP(VLOOKUP(A220,'2_MEMÓRIA'!B:L,11,0),'0_critérios'!A:D,4,0)</f>
        <v>SIURB </v>
      </c>
      <c r="F220" s="36" t="str">
        <f>VLOOKUP(A220,'2_MEMÓRIA'!B:N,12,0)</f>
        <v>UN</v>
      </c>
      <c r="G220" s="37">
        <f>VLOOKUP(A220,'2_MEMÓRIA'!B:O,14,0)</f>
        <v>96</v>
      </c>
      <c r="H220" s="53">
        <f>VLOOKUP(A220,'2_MEMÓRIA'!B:O,13,0)</f>
        <v>329.19</v>
      </c>
      <c r="I220" s="39">
        <f t="shared" si="47"/>
        <v>31602.24</v>
      </c>
      <c r="J220" s="71"/>
    </row>
    <row r="221">
      <c r="A221" s="51" t="s">
        <v>410</v>
      </c>
      <c r="B221" s="69" t="str">
        <f>VLOOKUP(A221,'2_MEMÓRIA'!B:C,2,0)</f>
        <v>13-102-001</v>
      </c>
      <c r="C221" s="33" t="str">
        <f t="shared" si="46"/>
        <v> PISO ELEVADO COM ESTRUTURA CONTRAVENTADA EM SISTEMA METÁLICO - EXCLUSIVE PLACAS DE REVESTIMENTO</v>
      </c>
      <c r="D221" s="34" t="str">
        <f>VLOOKUP(A221,'2_MEMÓRIA'!B:D,3,0)</f>
        <v> PISO ELEVADO COM ESTRUTURA CONTRAVENTADA EM SISTEMA METÁLICO - EXCLUSIVE PLACAS DE REVESTIMENTO</v>
      </c>
      <c r="E221" s="56" t="str">
        <f>VLOOKUP(VLOOKUP(A221,'2_MEMÓRIA'!B:L,11,0),'0_critérios'!A:D,4,0)</f>
        <v>SIURB </v>
      </c>
      <c r="F221" s="36" t="str">
        <f>VLOOKUP(A221,'2_MEMÓRIA'!B:N,12,0)</f>
        <v>M2</v>
      </c>
      <c r="G221" s="37">
        <f>VLOOKUP(A221,'2_MEMÓRIA'!B:O,14,0)</f>
        <v>468</v>
      </c>
      <c r="H221" s="53">
        <f>VLOOKUP(A221,'2_MEMÓRIA'!B:O,13,0)</f>
        <v>507.98</v>
      </c>
      <c r="I221" s="39">
        <f t="shared" si="47"/>
        <v>237734.64</v>
      </c>
      <c r="J221" s="71"/>
    </row>
    <row r="222">
      <c r="A222" s="51" t="s">
        <v>414</v>
      </c>
      <c r="B222" s="69" t="str">
        <f>VLOOKUP(A222,'2_MEMÓRIA'!B:C,2,0)</f>
        <v>17-004-001</v>
      </c>
      <c r="C222" s="33" t="str">
        <f t="shared" si="46"/>
        <v>LIMPEZA GERAL DA OBRA</v>
      </c>
      <c r="D222" s="34" t="str">
        <f>VLOOKUP(A222,'2_MEMÓRIA'!B:D,3,0)</f>
        <v>LIMPEZA GERAL DA OBRA</v>
      </c>
      <c r="E222" s="56" t="str">
        <f>VLOOKUP(VLOOKUP(A222,'2_MEMÓRIA'!B:L,11,0),'0_critérios'!A:D,4,0)</f>
        <v>SIURB </v>
      </c>
      <c r="F222" s="36" t="str">
        <f>VLOOKUP(A222,'2_MEMÓRIA'!B:N,12,0)</f>
        <v>M2</v>
      </c>
      <c r="G222" s="37">
        <f>VLOOKUP(A222,'2_MEMÓRIA'!B:O,14,0)</f>
        <v>468</v>
      </c>
      <c r="H222" s="53">
        <f>VLOOKUP(A222,'2_MEMÓRIA'!B:O,13,0)</f>
        <v>14.7</v>
      </c>
      <c r="I222" s="39">
        <f t="shared" si="47"/>
        <v>6879.6</v>
      </c>
      <c r="J222" s="71"/>
    </row>
    <row r="223">
      <c r="A223" s="57" t="s">
        <v>417</v>
      </c>
      <c r="B223" s="73"/>
      <c r="C223" s="74"/>
      <c r="D223" s="75" t="str">
        <f>VLOOKUP(A223,'2_MEMÓRIA'!B:D,2,0)</f>
        <v>SERVIÇOS PRELIMINARES</v>
      </c>
      <c r="E223" s="76"/>
      <c r="F223" s="74"/>
      <c r="G223" s="77"/>
      <c r="H223" s="78"/>
      <c r="I223" s="79">
        <f>IFERROR(SUM(I224:I230),0)</f>
        <v>10960.65</v>
      </c>
      <c r="J223" s="71"/>
    </row>
    <row r="224">
      <c r="A224" s="51" t="s">
        <v>419</v>
      </c>
      <c r="B224" s="69" t="str">
        <f>VLOOKUP(A224,'2_MEMÓRIA'!B:C,2,0)</f>
        <v>20-003-050</v>
      </c>
      <c r="C224" s="33" t="str">
        <f t="shared" ref="C224:C229" si="48">D224</f>
        <v>SERVIÇO DE PLOTAGEM EM PAPEL SULFITE, TAMANHO A1, PRETO E BRANCO</v>
      </c>
      <c r="D224" s="34" t="str">
        <f>VLOOKUP(A224,'2_MEMÓRIA'!B:D,3,0)</f>
        <v>SERVIÇO DE PLOTAGEM EM PAPEL SULFITE, TAMANHO A1, PRETO E BRANCO</v>
      </c>
      <c r="E224" s="56" t="str">
        <f>VLOOKUP(VLOOKUP(A224,'2_MEMÓRIA'!B:L,11,0),'0_critérios'!A:D,4,0)</f>
        <v>SIURB </v>
      </c>
      <c r="F224" s="36" t="str">
        <f>VLOOKUP(A224,'2_MEMÓRIA'!B:N,12,0)</f>
        <v>UN</v>
      </c>
      <c r="G224" s="37">
        <f>VLOOKUP(A224,'2_MEMÓRIA'!B:O,14,0)</f>
        <v>15</v>
      </c>
      <c r="H224" s="53">
        <f>VLOOKUP(A224,'2_MEMÓRIA'!B:O,13,0)</f>
        <v>11.61</v>
      </c>
      <c r="I224" s="39">
        <f t="shared" ref="I224:I229" si="49">TRUNC(H224*G224,2)</f>
        <v>174.15</v>
      </c>
      <c r="J224" s="71"/>
    </row>
    <row r="225">
      <c r="A225" s="51" t="s">
        <v>422</v>
      </c>
      <c r="B225" s="69" t="str">
        <f>VLOOKUP(A225,'2_MEMÓRIA'!B:C,2,0)</f>
        <v>17-045-001</v>
      </c>
      <c r="C225" s="33" t="str">
        <f t="shared" si="48"/>
        <v>ANDAIMES METÁLICOS - FORNECIMENTO</v>
      </c>
      <c r="D225" s="34" t="str">
        <f>VLOOKUP(A225,'2_MEMÓRIA'!B:D,3,0)</f>
        <v>ANDAIMES METÁLICOS - FORNECIMENTO</v>
      </c>
      <c r="E225" s="56" t="str">
        <f>VLOOKUP(VLOOKUP(A225,'2_MEMÓRIA'!B:L,11,0),'0_critérios'!A:D,4,0)</f>
        <v>SIURB </v>
      </c>
      <c r="F225" s="36" t="str">
        <f>VLOOKUP(A225,'2_MEMÓRIA'!B:N,12,0)</f>
        <v>M3xMÊS</v>
      </c>
      <c r="G225" s="37">
        <f>VLOOKUP(A225,'2_MEMÓRIA'!B:O,14,0)</f>
        <v>150</v>
      </c>
      <c r="H225" s="53">
        <f>VLOOKUP(A225,'2_MEMÓRIA'!B:O,13,0)</f>
        <v>10.42</v>
      </c>
      <c r="I225" s="39">
        <f t="shared" si="49"/>
        <v>1563</v>
      </c>
      <c r="J225" s="71"/>
    </row>
    <row r="226">
      <c r="A226" s="51" t="s">
        <v>426</v>
      </c>
      <c r="B226" s="69" t="str">
        <f>VLOOKUP(A226,'2_MEMÓRIA'!B:C,2,0)</f>
        <v>17-045-002</v>
      </c>
      <c r="C226" s="33" t="str">
        <f t="shared" si="48"/>
        <v>ANDAIMES METÁLICOS - MONTAGEM E DESMONTAGEM</v>
      </c>
      <c r="D226" s="34" t="str">
        <f>VLOOKUP(A226,'2_MEMÓRIA'!B:D,3,0)</f>
        <v>ANDAIMES METÁLICOS - MONTAGEM E DESMONTAGEM</v>
      </c>
      <c r="E226" s="56" t="str">
        <f>VLOOKUP(VLOOKUP(A226,'2_MEMÓRIA'!B:L,11,0),'0_critérios'!A:D,4,0)</f>
        <v>SIURB </v>
      </c>
      <c r="F226" s="36" t="str">
        <f>VLOOKUP(A226,'2_MEMÓRIA'!B:N,12,0)</f>
        <v>M3</v>
      </c>
      <c r="G226" s="37">
        <f>VLOOKUP(A226,'2_MEMÓRIA'!B:O,14,0)</f>
        <v>150</v>
      </c>
      <c r="H226" s="53">
        <f>VLOOKUP(A226,'2_MEMÓRIA'!B:O,13,0)</f>
        <v>5.93</v>
      </c>
      <c r="I226" s="39">
        <f t="shared" si="49"/>
        <v>889.5</v>
      </c>
      <c r="J226" s="71"/>
    </row>
    <row r="227">
      <c r="A227" s="51" t="s">
        <v>430</v>
      </c>
      <c r="B227" s="69" t="str">
        <f>VLOOKUP(A227,'2_MEMÓRIA'!B:C,2,0)</f>
        <v>98458</v>
      </c>
      <c r="C227" s="33" t="str">
        <f t="shared" si="48"/>
        <v>TAPUME COM COMPENSADO DE MADEIRA. AF_03/2024</v>
      </c>
      <c r="D227" s="34" t="str">
        <f>VLOOKUP(A227,'2_MEMÓRIA'!B:D,3,0)</f>
        <v>TAPUME COM COMPENSADO DE MADEIRA. AF_03/2024</v>
      </c>
      <c r="E227" s="56" t="str">
        <f>VLOOKUP(VLOOKUP(A227,'2_MEMÓRIA'!B:L,11,0),'0_critérios'!A:D,4,0)</f>
        <v>SINAPI </v>
      </c>
      <c r="F227" s="36" t="str">
        <f>VLOOKUP(A227,'2_MEMÓRIA'!B:N,12,0)</f>
        <v>M2</v>
      </c>
      <c r="G227" s="37">
        <f>VLOOKUP(A227,'2_MEMÓRIA'!B:O,14,0)</f>
        <v>50</v>
      </c>
      <c r="H227" s="53">
        <f>VLOOKUP(A227,'2_MEMÓRIA'!B:O,13,0)</f>
        <v>97.61</v>
      </c>
      <c r="I227" s="39">
        <f t="shared" si="49"/>
        <v>4880.5</v>
      </c>
      <c r="J227" s="71"/>
    </row>
    <row r="228">
      <c r="A228" s="51" t="s">
        <v>433</v>
      </c>
      <c r="B228" s="69" t="str">
        <f>VLOOKUP(A228,'2_MEMÓRIA'!B:C,2,0)</f>
        <v>103689</v>
      </c>
      <c r="C228" s="33" t="str">
        <f t="shared" si="48"/>
        <v>FORNECIMENTO E INSTALAÇÃO DE PLACA DE OBRA COM CHAPA GALVANIZADA E ESTRUTURA DE MADEIRA. AF_03/2022_PS</v>
      </c>
      <c r="D228" s="34" t="str">
        <f>VLOOKUP(A228,'2_MEMÓRIA'!B:D,3,0)</f>
        <v>FORNECIMENTO E INSTALAÇÃO DE PLACA DE OBRA COM CHAPA GALVANIZADA E ESTRUTURA DE MADEIRA. AF_03/2022_PS</v>
      </c>
      <c r="E228" s="56" t="str">
        <f>VLOOKUP(VLOOKUP(A228,'2_MEMÓRIA'!B:L,11,0),'0_critérios'!A:D,4,0)</f>
        <v>SINAPI </v>
      </c>
      <c r="F228" s="36" t="str">
        <f>VLOOKUP(A228,'2_MEMÓRIA'!B:N,12,0)</f>
        <v>M2</v>
      </c>
      <c r="G228" s="37">
        <f>VLOOKUP(A228,'2_MEMÓRIA'!B:O,14,0)</f>
        <v>1</v>
      </c>
      <c r="H228" s="53">
        <f>VLOOKUP(A228,'2_MEMÓRIA'!B:O,13,0)</f>
        <v>503.5</v>
      </c>
      <c r="I228" s="39">
        <f t="shared" si="49"/>
        <v>503.5</v>
      </c>
      <c r="J228" s="71"/>
    </row>
    <row r="229">
      <c r="A229" s="51" t="s">
        <v>436</v>
      </c>
      <c r="B229" s="72" t="str">
        <f>VLOOKUP(A229,'2_MEMÓRIA'!B:C,2,0)</f>
        <v>97113</v>
      </c>
      <c r="C229" s="60" t="str">
        <f t="shared" si="48"/>
        <v>APLICAÇÃO DE LONA PLÁSTICA PARA EXECUÇÃO DE PAVIMENTOS DE CONCRETO. AF_04/2022</v>
      </c>
      <c r="D229" s="61" t="str">
        <f>VLOOKUP(A229,'2_MEMÓRIA'!B:D,3,0)</f>
        <v>APLICAÇÃO DE LONA PLÁSTICA PARA EXECUÇÃO DE PAVIMENTOS DE CONCRETO. AF_04/2022</v>
      </c>
      <c r="E229" s="62" t="str">
        <f>VLOOKUP(VLOOKUP(A229,'2_MEMÓRIA'!B:L,11,0),'0_critérios'!A:D,4,0)</f>
        <v>SINAPI </v>
      </c>
      <c r="F229" s="63" t="str">
        <f>VLOOKUP(A229,'2_MEMÓRIA'!B:N,12,0)</f>
        <v>M2</v>
      </c>
      <c r="G229" s="64">
        <f>VLOOKUP(A229,'2_MEMÓRIA'!B:O,14,0)</f>
        <v>1000</v>
      </c>
      <c r="H229" s="111">
        <f>VLOOKUP(A229,'2_MEMÓRIA'!B:O,13,0)</f>
        <v>2.95</v>
      </c>
      <c r="I229" s="65">
        <f t="shared" si="49"/>
        <v>2950</v>
      </c>
      <c r="J229" s="71"/>
    </row>
    <row r="230">
      <c r="A230" s="81"/>
      <c r="B230" s="82"/>
      <c r="C230" s="83"/>
      <c r="D230" s="84"/>
      <c r="E230" s="85"/>
      <c r="F230" s="86"/>
      <c r="G230" s="87"/>
      <c r="H230" s="88"/>
      <c r="I230" s="89"/>
      <c r="J230" s="71"/>
    </row>
    <row r="231">
      <c r="A231" s="6"/>
      <c r="B231" s="90"/>
      <c r="C231" s="84"/>
      <c r="D231" s="71"/>
      <c r="E231" s="91"/>
      <c r="F231" s="92" t="s">
        <v>439</v>
      </c>
      <c r="G231" s="93"/>
      <c r="H231" s="93"/>
      <c r="I231" s="94">
        <f>SUM(I215,I202,I189,I176,I163,I156,I150,I143,I133,I127,I114,I105,I95,I85,I77,I66,I59,I52,I43,I36,I33,I28,I13,I11,I5)</f>
        <v>3832199.44</v>
      </c>
      <c r="J231" s="71"/>
    </row>
    <row r="232">
      <c r="A232" s="6"/>
      <c r="B232" s="90"/>
      <c r="C232" s="84"/>
      <c r="D232" s="71"/>
      <c r="E232" s="91"/>
      <c r="F232" s="95" t="s">
        <v>440</v>
      </c>
      <c r="G232" s="96"/>
      <c r="H232" s="97">
        <v>0.2556</v>
      </c>
      <c r="I232" s="98">
        <f>I231*H232</f>
        <v>979510.1769</v>
      </c>
      <c r="J232" s="71"/>
    </row>
    <row r="233">
      <c r="A233" s="6"/>
      <c r="B233" s="99"/>
      <c r="C233" s="100"/>
      <c r="D233" s="101"/>
      <c r="E233" s="102"/>
      <c r="F233" s="103" t="s">
        <v>445</v>
      </c>
      <c r="G233" s="104"/>
      <c r="H233" s="104"/>
      <c r="I233" s="105">
        <f>I232+I231</f>
        <v>4811709.617</v>
      </c>
      <c r="J233" s="71"/>
    </row>
    <row r="234">
      <c r="A234" s="6"/>
      <c r="B234" s="106"/>
      <c r="C234" s="84"/>
      <c r="D234" s="71"/>
      <c r="E234" s="91"/>
      <c r="F234" s="71"/>
      <c r="G234" s="71"/>
      <c r="H234" s="71"/>
      <c r="I234" s="112"/>
      <c r="J234" s="71"/>
    </row>
    <row r="235">
      <c r="A235" s="6"/>
      <c r="B235" s="107" t="s">
        <v>442</v>
      </c>
      <c r="J235" s="107"/>
    </row>
    <row r="236">
      <c r="A236" s="6"/>
      <c r="B236" s="108" t="s">
        <v>443</v>
      </c>
      <c r="J236" s="108"/>
    </row>
    <row r="237">
      <c r="A237" s="109"/>
      <c r="B237" s="106"/>
      <c r="C237" s="84"/>
      <c r="D237" s="71"/>
      <c r="E237" s="91"/>
      <c r="F237" s="71"/>
      <c r="G237" s="71"/>
      <c r="H237" s="71"/>
      <c r="I237" s="71"/>
      <c r="J237" s="71"/>
    </row>
  </sheetData>
  <mergeCells count="5">
    <mergeCell ref="F231:H231"/>
    <mergeCell ref="F232:G232"/>
    <mergeCell ref="F233:H233"/>
    <mergeCell ref="B235:I235"/>
    <mergeCell ref="B236:I236"/>
  </mergeCells>
  <conditionalFormatting sqref="E1:E237">
    <cfRule type="containsText" dxfId="0" priority="1" operator="containsText" text="SINAPI">
      <formula>NOT(ISERROR(SEARCH(("SINAPI"),(E1))))</formula>
    </cfRule>
  </conditionalFormatting>
  <conditionalFormatting sqref="E1:E237">
    <cfRule type="containsText" dxfId="1" priority="2" operator="containsText" text="SIURB">
      <formula>NOT(ISERROR(SEARCH(("SIURB"),(E1))))</formula>
    </cfRule>
  </conditionalFormatting>
  <conditionalFormatting sqref="E1:E237">
    <cfRule type="containsText" dxfId="2" priority="3" operator="containsText" text="COMPOSIÇÃO">
      <formula>NOT(ISERROR(SEARCH(("COMPOSIÇÃO"),(E1))))</formula>
    </cfRule>
  </conditionalFormatting>
  <conditionalFormatting sqref="E1:E237">
    <cfRule type="containsBlanks" dxfId="3" priority="4">
      <formula>LEN(TRIM(E1))=0</formula>
    </cfRule>
  </conditionalFormatting>
  <conditionalFormatting sqref="E1:E237">
    <cfRule type="containsText" dxfId="4" priority="5" operator="containsText" text="CDHU">
      <formula>NOT(ISERROR(SEARCH(("CDHU"),(E1))))</formula>
    </cfRule>
  </conditionalFormatting>
  <printOptions horizontalCentered="1"/>
  <pageMargins bottom="0.75" footer="0.0" header="0.0" left="0.7" right="0.7" top="0.75"/>
  <pageSetup fitToHeight="0" paperSize="9" orientation="portrait" pageOrder="overThenDown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2.0" topLeftCell="A3" activePane="bottomLeft" state="frozen"/>
      <selection activeCell="B4" sqref="B4" pane="bottomLeft"/>
    </sheetView>
  </sheetViews>
  <sheetFormatPr customHeight="1" defaultColWidth="12.63" defaultRowHeight="15.75" outlineLevelRow="1"/>
  <cols>
    <col customWidth="1" min="1" max="1" width="1.38"/>
    <col customWidth="1" min="5" max="5" width="9.0"/>
    <col customWidth="1" min="11" max="11" width="26.25"/>
    <col customWidth="1" min="12" max="12" width="22.25"/>
    <col customWidth="1" min="16" max="16" width="5.0"/>
  </cols>
  <sheetData>
    <row r="1" ht="31.5" customHeight="1">
      <c r="A1" s="113"/>
      <c r="B1" s="114" t="s">
        <v>446</v>
      </c>
      <c r="C1" s="115"/>
      <c r="D1" s="115"/>
      <c r="E1" s="115"/>
      <c r="F1" s="115"/>
      <c r="G1" s="115"/>
      <c r="H1" s="115"/>
      <c r="I1" s="115"/>
      <c r="J1" s="115"/>
      <c r="K1" s="115"/>
      <c r="L1" s="115"/>
      <c r="M1" s="115"/>
      <c r="N1" s="115"/>
      <c r="O1" s="116"/>
      <c r="P1" s="117"/>
    </row>
    <row r="2" ht="22.5" customHeight="1">
      <c r="A2" s="118"/>
      <c r="B2" s="119" t="s">
        <v>447</v>
      </c>
      <c r="C2" s="120" t="s">
        <v>5</v>
      </c>
      <c r="D2" s="121"/>
      <c r="K2" s="122"/>
      <c r="L2" s="123" t="s">
        <v>448</v>
      </c>
      <c r="M2" s="123" t="s">
        <v>449</v>
      </c>
      <c r="N2" s="124" t="s">
        <v>450</v>
      </c>
      <c r="O2" s="125" t="s">
        <v>451</v>
      </c>
      <c r="P2" s="126"/>
    </row>
    <row r="3">
      <c r="A3" s="127"/>
      <c r="B3" s="128"/>
      <c r="C3" s="129"/>
      <c r="D3" s="84"/>
      <c r="E3" s="86"/>
      <c r="F3" s="86"/>
      <c r="G3" s="86"/>
      <c r="H3" s="86"/>
      <c r="I3" s="86"/>
      <c r="J3" s="86"/>
      <c r="K3" s="84"/>
      <c r="L3" s="71"/>
      <c r="M3" s="71"/>
      <c r="N3" s="130"/>
      <c r="O3" s="131"/>
      <c r="P3" s="132"/>
    </row>
    <row r="4">
      <c r="A4" s="133"/>
      <c r="B4" s="134" t="s">
        <v>13</v>
      </c>
      <c r="C4" s="135" t="s">
        <v>14</v>
      </c>
      <c r="D4" s="115"/>
      <c r="E4" s="115"/>
      <c r="F4" s="115"/>
      <c r="G4" s="115"/>
      <c r="H4" s="115"/>
      <c r="I4" s="115"/>
      <c r="J4" s="115"/>
      <c r="K4" s="115"/>
      <c r="L4" s="115"/>
      <c r="M4" s="115"/>
      <c r="N4" s="115"/>
      <c r="O4" s="116"/>
      <c r="P4" s="136"/>
    </row>
    <row r="5" outlineLevel="1">
      <c r="A5" s="127"/>
      <c r="B5" s="128"/>
      <c r="C5" s="129"/>
      <c r="D5" s="84"/>
      <c r="E5" s="86"/>
      <c r="F5" s="86"/>
      <c r="G5" s="86"/>
      <c r="H5" s="86"/>
      <c r="I5" s="86"/>
      <c r="J5" s="86"/>
      <c r="K5" s="84"/>
      <c r="L5" s="71"/>
      <c r="M5" s="71"/>
      <c r="N5" s="130"/>
      <c r="O5" s="131"/>
      <c r="P5" s="132"/>
    </row>
    <row r="6" outlineLevel="1">
      <c r="A6" s="6"/>
      <c r="B6" s="137" t="s">
        <v>15</v>
      </c>
      <c r="C6" s="138" t="s">
        <v>16</v>
      </c>
      <c r="D6" s="139" t="str">
        <f>IFERROR(__xludf.DUMMYFUNCTION("VLOOKUP(C6,IMPORTRANGE('0_critérios'!$C$3,'0_critérios'!$B$3),2,0)"),"ENGENHEIRO/ ARQUITETO SÊNIOR")</f>
        <v>ENGENHEIRO/ ARQUITETO SÊNIOR</v>
      </c>
      <c r="E6" s="96"/>
      <c r="F6" s="96"/>
      <c r="G6" s="96"/>
      <c r="H6" s="96"/>
      <c r="I6" s="96"/>
      <c r="J6" s="96"/>
      <c r="K6" s="140"/>
      <c r="L6" s="141" t="str">
        <f>'0_critérios'!$A$3</f>
        <v>SIURB-EDIF-UNIT-JAN/26</v>
      </c>
      <c r="M6" s="142" t="str">
        <f>IFERROR(__xludf.DUMMYFUNCTION("VLOOKUP(C6,IMPORTRANGE('0_critérios'!$C$3,'0_critérios'!$B$3),3,0)"),"H")</f>
        <v>H</v>
      </c>
      <c r="N6" s="143">
        <f>IFERROR(__xludf.DUMMYFUNCTION("VLOOKUP(C6,IMPORTRANGE('0_critérios'!$C$3,'0_critérios'!$B$3),4,0)"),322.26)</f>
        <v>322.26</v>
      </c>
      <c r="O6" s="144">
        <f>TRUNC(IF(E8&gt;0,E8,IF(J8&lt;&gt;"-",J8,IF(I8&gt;0,I8,""))),2)</f>
        <v>480</v>
      </c>
      <c r="P6" s="145"/>
    </row>
    <row r="7" outlineLevel="1">
      <c r="A7" s="6"/>
      <c r="B7" s="146"/>
      <c r="C7" s="122"/>
      <c r="D7" s="147" t="s">
        <v>452</v>
      </c>
      <c r="E7" s="148" t="s">
        <v>38</v>
      </c>
      <c r="F7" s="147" t="s">
        <v>453</v>
      </c>
      <c r="G7" s="147" t="s">
        <v>454</v>
      </c>
      <c r="H7" s="147" t="s">
        <v>455</v>
      </c>
      <c r="I7" s="147" t="s">
        <v>456</v>
      </c>
      <c r="J7" s="149" t="s">
        <v>457</v>
      </c>
      <c r="K7" s="150" t="s">
        <v>458</v>
      </c>
      <c r="L7" s="151"/>
      <c r="M7" s="151"/>
      <c r="N7" s="151"/>
      <c r="O7" s="152"/>
      <c r="P7" s="145"/>
    </row>
    <row r="8" outlineLevel="1">
      <c r="A8" s="6"/>
      <c r="B8" s="153"/>
      <c r="C8" s="154"/>
      <c r="D8" s="155"/>
      <c r="E8" s="156">
        <v>480.0</v>
      </c>
      <c r="F8" s="155"/>
      <c r="G8" s="155"/>
      <c r="H8" s="155"/>
      <c r="I8" s="157" t="str">
        <f>IF(J8&lt;&gt;"-","-",IF(F8*G8=0,"-",TRUNC(F8*G8,2)))</f>
        <v>-</v>
      </c>
      <c r="J8" s="158" t="str">
        <f>IF(F8*G8*H8=0,"-",TRUNC(F8*G8*H8,2))</f>
        <v>-</v>
      </c>
      <c r="K8" s="159"/>
      <c r="L8" s="160"/>
      <c r="M8" s="160"/>
      <c r="N8" s="160"/>
      <c r="O8" s="161"/>
      <c r="P8" s="145"/>
    </row>
    <row r="9" outlineLevel="1">
      <c r="A9" s="6"/>
      <c r="B9" s="128"/>
      <c r="C9" s="129"/>
      <c r="D9" s="162"/>
      <c r="E9" s="163"/>
      <c r="F9" s="164"/>
      <c r="G9" s="164"/>
      <c r="H9" s="164"/>
      <c r="I9" s="164"/>
      <c r="J9" s="165"/>
      <c r="K9" s="166"/>
      <c r="L9" s="71"/>
      <c r="M9" s="86"/>
      <c r="N9" s="167"/>
      <c r="O9" s="168"/>
      <c r="P9" s="145"/>
    </row>
    <row r="10" outlineLevel="1">
      <c r="A10" s="6"/>
      <c r="B10" s="137" t="s">
        <v>20</v>
      </c>
      <c r="C10" s="138" t="s">
        <v>21</v>
      </c>
      <c r="D10" s="139" t="str">
        <f>IFERROR(__xludf.DUMMYFUNCTION("VLOOKUP(C10,IMPORTRANGE('0_critérios'!$C$7,'0_critérios'!$B$7),2,0)"),"TÉCNICO EM SEGURANÇA DO TRABALHO COM ENCARGOS COMPLEMENTARES")</f>
        <v>TÉCNICO EM SEGURANÇA DO TRABALHO COM ENCARGOS COMPLEMENTARES</v>
      </c>
      <c r="E10" s="96"/>
      <c r="F10" s="96"/>
      <c r="G10" s="96"/>
      <c r="H10" s="96"/>
      <c r="I10" s="96"/>
      <c r="J10" s="96"/>
      <c r="K10" s="140"/>
      <c r="L10" s="169" t="str">
        <f>'0_critérios'!$A$7</f>
        <v>SINAPI-SINT-ABR/26</v>
      </c>
      <c r="M10" s="142" t="str">
        <f>IFERROR(__xludf.DUMMYFUNCTION("VLOOKUP(C10,IMPORTRANGE('0_critérios'!$C$7,'0_critérios'!$B$7),3,0)"),"H")</f>
        <v>H</v>
      </c>
      <c r="N10" s="143">
        <f>IFERROR(__xludf.DUMMYFUNCTION("VLOOKUP(C10,IMPORTRANGE('0_critérios'!$C$7,'0_critérios'!$B$7),4,0)"),76.12)</f>
        <v>76.12</v>
      </c>
      <c r="O10" s="170">
        <f>TRUNC(IF(E12&gt;0,E12,IF(J12&lt;&gt;"-",J12,IF(I12&gt;0,I12,""))),2)</f>
        <v>240</v>
      </c>
      <c r="P10" s="145"/>
    </row>
    <row r="11" outlineLevel="1">
      <c r="A11" s="6"/>
      <c r="B11" s="146"/>
      <c r="C11" s="122"/>
      <c r="D11" s="171" t="s">
        <v>452</v>
      </c>
      <c r="E11" s="172" t="s">
        <v>38</v>
      </c>
      <c r="F11" s="172" t="s">
        <v>459</v>
      </c>
      <c r="G11" s="172" t="s">
        <v>460</v>
      </c>
      <c r="H11" s="173" t="s">
        <v>461</v>
      </c>
      <c r="I11" s="172" t="s">
        <v>462</v>
      </c>
      <c r="J11" s="172" t="s">
        <v>463</v>
      </c>
      <c r="K11" s="174" t="s">
        <v>458</v>
      </c>
      <c r="L11" s="151"/>
      <c r="M11" s="151"/>
      <c r="N11" s="151"/>
      <c r="O11" s="152"/>
      <c r="P11" s="145"/>
    </row>
    <row r="12" outlineLevel="1">
      <c r="A12" s="6"/>
      <c r="B12" s="153"/>
      <c r="C12" s="154"/>
      <c r="D12" s="175"/>
      <c r="E12" s="176">
        <v>240.0</v>
      </c>
      <c r="F12" s="176"/>
      <c r="G12" s="176"/>
      <c r="H12" s="176"/>
      <c r="I12" s="177" t="str">
        <f>IF(J12&lt;&gt;"-","-",IF(F12*G12=0,"-",TRUNC(F12*G12,2)))</f>
        <v>-</v>
      </c>
      <c r="J12" s="178" t="str">
        <f>IF(F12*G12*H12=0,"-",TRUNC(F12*G12*H12,2))</f>
        <v>-</v>
      </c>
      <c r="K12" s="179"/>
      <c r="L12" s="160"/>
      <c r="M12" s="160"/>
      <c r="N12" s="160"/>
      <c r="O12" s="161"/>
      <c r="P12" s="145"/>
    </row>
    <row r="13" outlineLevel="1">
      <c r="A13" s="6"/>
      <c r="B13" s="128"/>
      <c r="C13" s="129"/>
      <c r="D13" s="162"/>
      <c r="E13" s="163"/>
      <c r="F13" s="164"/>
      <c r="G13" s="164"/>
      <c r="H13" s="164"/>
      <c r="I13" s="164"/>
      <c r="J13" s="165"/>
      <c r="K13" s="166"/>
      <c r="L13" s="71"/>
      <c r="M13" s="86"/>
      <c r="N13" s="167"/>
      <c r="O13" s="168"/>
      <c r="P13" s="145"/>
    </row>
    <row r="14" outlineLevel="1">
      <c r="A14" s="6"/>
      <c r="B14" s="137" t="s">
        <v>24</v>
      </c>
      <c r="C14" s="138" t="s">
        <v>25</v>
      </c>
      <c r="D14" s="139" t="str">
        <f>IFERROR(__xludf.DUMMYFUNCTION("VLOOKUP(C14,IMPORTRANGE('0_critérios'!$C$7,'0_critérios'!$B$7),2,0)"),"TECNICO DE EDIFICACOES COM ENCARGOS COMPLEMENTARES")</f>
        <v>TECNICO DE EDIFICACOES COM ENCARGOS COMPLEMENTARES</v>
      </c>
      <c r="E14" s="96"/>
      <c r="F14" s="96"/>
      <c r="G14" s="96"/>
      <c r="H14" s="96"/>
      <c r="I14" s="96"/>
      <c r="J14" s="96"/>
      <c r="K14" s="140"/>
      <c r="L14" s="169" t="str">
        <f>'0_critérios'!$A$7</f>
        <v>SINAPI-SINT-ABR/26</v>
      </c>
      <c r="M14" s="142" t="str">
        <f>IFERROR(__xludf.DUMMYFUNCTION("VLOOKUP(C14,IMPORTRANGE('0_critérios'!$C$7,'0_critérios'!$B$7),3,0)"),"H")</f>
        <v>H</v>
      </c>
      <c r="N14" s="143">
        <f>IFERROR(__xludf.DUMMYFUNCTION("VLOOKUP(C14,IMPORTRANGE('0_critérios'!$C$7,'0_critérios'!$B$7),4,0)"),67.76)</f>
        <v>67.76</v>
      </c>
      <c r="O14" s="170">
        <f>TRUNC(IF(E16&gt;0,E16,IF(J16&lt;&gt;"-",J16,IF(I16&gt;0,I16,""))),2)</f>
        <v>240</v>
      </c>
      <c r="P14" s="145"/>
    </row>
    <row r="15" outlineLevel="1">
      <c r="A15" s="6"/>
      <c r="B15" s="146"/>
      <c r="C15" s="122"/>
      <c r="D15" s="171" t="s">
        <v>452</v>
      </c>
      <c r="E15" s="172" t="s">
        <v>38</v>
      </c>
      <c r="F15" s="172" t="s">
        <v>459</v>
      </c>
      <c r="G15" s="172" t="s">
        <v>460</v>
      </c>
      <c r="H15" s="173" t="s">
        <v>461</v>
      </c>
      <c r="I15" s="172" t="s">
        <v>462</v>
      </c>
      <c r="J15" s="172" t="s">
        <v>463</v>
      </c>
      <c r="K15" s="174" t="s">
        <v>458</v>
      </c>
      <c r="L15" s="151"/>
      <c r="M15" s="151"/>
      <c r="N15" s="151"/>
      <c r="O15" s="152"/>
      <c r="P15" s="145"/>
    </row>
    <row r="16" outlineLevel="1">
      <c r="A16" s="6"/>
      <c r="B16" s="153"/>
      <c r="C16" s="154"/>
      <c r="D16" s="175"/>
      <c r="E16" s="176">
        <v>240.0</v>
      </c>
      <c r="F16" s="176"/>
      <c r="G16" s="176"/>
      <c r="H16" s="176"/>
      <c r="I16" s="177" t="str">
        <f>IF(J16&lt;&gt;"-","-",IF(F16*G16=0,"-",TRUNC(F16*G16,2)))</f>
        <v>-</v>
      </c>
      <c r="J16" s="178" t="str">
        <f>IF(F16*G16*H16=0,"-",TRUNC(F16*G16*H16,2))</f>
        <v>-</v>
      </c>
      <c r="K16" s="179"/>
      <c r="L16" s="160"/>
      <c r="M16" s="160"/>
      <c r="N16" s="160"/>
      <c r="O16" s="161"/>
      <c r="P16" s="145"/>
    </row>
    <row r="17" outlineLevel="1">
      <c r="A17" s="6"/>
      <c r="B17" s="128"/>
      <c r="C17" s="129"/>
      <c r="D17" s="162"/>
      <c r="E17" s="163"/>
      <c r="F17" s="164"/>
      <c r="G17" s="164"/>
      <c r="H17" s="164"/>
      <c r="I17" s="164"/>
      <c r="J17" s="165"/>
      <c r="K17" s="166"/>
      <c r="L17" s="71"/>
      <c r="M17" s="86"/>
      <c r="N17" s="167"/>
      <c r="O17" s="168"/>
      <c r="P17" s="145"/>
    </row>
    <row r="18" outlineLevel="1">
      <c r="A18" s="6"/>
      <c r="B18" s="137" t="s">
        <v>27</v>
      </c>
      <c r="C18" s="138" t="s">
        <v>28</v>
      </c>
      <c r="D18" s="139" t="str">
        <f>IFERROR(__xludf.DUMMYFUNCTION("VLOOKUP(C18,IMPORTRANGE('0_critérios'!$C$5,'0_critérios'!$B$5),2,0)"),"ELETRICISTA")</f>
        <v>ELETRICISTA</v>
      </c>
      <c r="E18" s="96"/>
      <c r="F18" s="96"/>
      <c r="G18" s="96"/>
      <c r="H18" s="96"/>
      <c r="I18" s="96"/>
      <c r="J18" s="96"/>
      <c r="K18" s="140"/>
      <c r="L18" s="141" t="str">
        <f>'0_critérios'!$A$5</f>
        <v>SIURB-INFRA-UNIT-JAN/26</v>
      </c>
      <c r="M18" s="142" t="str">
        <f>IFERROR(__xludf.DUMMYFUNCTION("VLOOKUP(C18,IMPORTRANGE('0_critérios'!$C$5,'0_critérios'!$B$5),3,0)"),"H")</f>
        <v>H</v>
      </c>
      <c r="N18" s="143">
        <f>IFERROR(__xludf.DUMMYFUNCTION("VLOOKUP(C18,IMPORTRANGE('0_critérios'!$C$5,'0_critérios'!$B$5),4,0)"),33.91)</f>
        <v>33.91</v>
      </c>
      <c r="O18" s="144">
        <f>TRUNC(IF(E20&gt;0,E20,IF(J20&lt;&gt;"-",J20,IF(I20&gt;0,I20,""))),2)</f>
        <v>480</v>
      </c>
      <c r="P18" s="145"/>
    </row>
    <row r="19" outlineLevel="1">
      <c r="A19" s="6"/>
      <c r="B19" s="146"/>
      <c r="C19" s="122"/>
      <c r="D19" s="147" t="s">
        <v>452</v>
      </c>
      <c r="E19" s="148" t="s">
        <v>38</v>
      </c>
      <c r="F19" s="147" t="s">
        <v>453</v>
      </c>
      <c r="G19" s="147" t="s">
        <v>454</v>
      </c>
      <c r="H19" s="147" t="s">
        <v>455</v>
      </c>
      <c r="I19" s="147" t="s">
        <v>456</v>
      </c>
      <c r="J19" s="149" t="s">
        <v>457</v>
      </c>
      <c r="K19" s="150" t="s">
        <v>458</v>
      </c>
      <c r="L19" s="151"/>
      <c r="M19" s="151"/>
      <c r="N19" s="151"/>
      <c r="O19" s="152"/>
      <c r="P19" s="145"/>
    </row>
    <row r="20" outlineLevel="1">
      <c r="A20" s="6"/>
      <c r="B20" s="153"/>
      <c r="C20" s="154"/>
      <c r="D20" s="155"/>
      <c r="E20" s="156">
        <v>480.0</v>
      </c>
      <c r="F20" s="155"/>
      <c r="G20" s="155"/>
      <c r="H20" s="155"/>
      <c r="I20" s="157" t="str">
        <f>IF(J20&lt;&gt;"-","-",IF(F20*G20=0,"-",TRUNC(F20*G20,2)))</f>
        <v>-</v>
      </c>
      <c r="J20" s="158" t="str">
        <f>IF(F20*G20*H20=0,"-",TRUNC(F20*G20*H20,2))</f>
        <v>-</v>
      </c>
      <c r="K20" s="159"/>
      <c r="L20" s="160"/>
      <c r="M20" s="160"/>
      <c r="N20" s="160"/>
      <c r="O20" s="161"/>
      <c r="P20" s="145"/>
    </row>
    <row r="21" outlineLevel="1">
      <c r="A21" s="6"/>
      <c r="B21" s="128"/>
      <c r="C21" s="129"/>
      <c r="D21" s="162"/>
      <c r="E21" s="163"/>
      <c r="F21" s="164"/>
      <c r="G21" s="164"/>
      <c r="H21" s="164"/>
      <c r="I21" s="164"/>
      <c r="J21" s="165"/>
      <c r="K21" s="166"/>
      <c r="L21" s="71"/>
      <c r="M21" s="86"/>
      <c r="N21" s="167"/>
      <c r="O21" s="168"/>
      <c r="P21" s="145"/>
    </row>
    <row r="22" outlineLevel="1">
      <c r="A22" s="6"/>
      <c r="B22" s="137" t="s">
        <v>30</v>
      </c>
      <c r="C22" s="138" t="s">
        <v>31</v>
      </c>
      <c r="D22" s="139" t="str">
        <f>IFERROR(__xludf.DUMMYFUNCTION("VLOOKUP(C22,IMPORTRANGE('0_critérios'!$C$5,'0_critérios'!$B$5),2,0)"),"AJUDANTE GERAL")</f>
        <v>AJUDANTE GERAL</v>
      </c>
      <c r="E22" s="96"/>
      <c r="F22" s="96"/>
      <c r="G22" s="96"/>
      <c r="H22" s="96"/>
      <c r="I22" s="96"/>
      <c r="J22" s="96"/>
      <c r="K22" s="140"/>
      <c r="L22" s="141" t="str">
        <f>'0_critérios'!$A$5</f>
        <v>SIURB-INFRA-UNIT-JAN/26</v>
      </c>
      <c r="M22" s="142" t="str">
        <f>IFERROR(__xludf.DUMMYFUNCTION("VLOOKUP(C22,IMPORTRANGE('0_critérios'!$C$5,'0_critérios'!$B$5),3,0)"),"H")</f>
        <v>H</v>
      </c>
      <c r="N22" s="143">
        <f>IFERROR(__xludf.DUMMYFUNCTION("VLOOKUP(C22,IMPORTRANGE('0_critérios'!$C$5,'0_critérios'!$B$5),4,0)"),24.5)</f>
        <v>24.5</v>
      </c>
      <c r="O22" s="144">
        <f>TRUNC(IF(E24&gt;0,E24,IF(J24&lt;&gt;"-",J24,IF(I24&gt;0,I24,""))),2)</f>
        <v>480</v>
      </c>
      <c r="P22" s="145"/>
    </row>
    <row r="23" outlineLevel="1">
      <c r="A23" s="6"/>
      <c r="B23" s="146"/>
      <c r="C23" s="122"/>
      <c r="D23" s="147" t="s">
        <v>452</v>
      </c>
      <c r="E23" s="148" t="s">
        <v>38</v>
      </c>
      <c r="F23" s="147" t="s">
        <v>453</v>
      </c>
      <c r="G23" s="147" t="s">
        <v>454</v>
      </c>
      <c r="H23" s="147" t="s">
        <v>455</v>
      </c>
      <c r="I23" s="147" t="s">
        <v>456</v>
      </c>
      <c r="J23" s="149" t="s">
        <v>457</v>
      </c>
      <c r="K23" s="150" t="s">
        <v>458</v>
      </c>
      <c r="L23" s="151"/>
      <c r="M23" s="151"/>
      <c r="N23" s="151"/>
      <c r="O23" s="152"/>
      <c r="P23" s="145"/>
    </row>
    <row r="24" outlineLevel="1">
      <c r="A24" s="6"/>
      <c r="B24" s="153"/>
      <c r="C24" s="154"/>
      <c r="D24" s="155"/>
      <c r="E24" s="156">
        <v>480.0</v>
      </c>
      <c r="F24" s="155"/>
      <c r="G24" s="155"/>
      <c r="H24" s="155"/>
      <c r="I24" s="157" t="str">
        <f>IF(J24&lt;&gt;"-","-",IF(F24*G24=0,"-",TRUNC(F24*G24,2)))</f>
        <v>-</v>
      </c>
      <c r="J24" s="158" t="str">
        <f>IF(F24*G24*H24=0,"-",TRUNC(F24*G24*H24,2))</f>
        <v>-</v>
      </c>
      <c r="K24" s="159"/>
      <c r="L24" s="160"/>
      <c r="M24" s="160"/>
      <c r="N24" s="160"/>
      <c r="O24" s="161"/>
      <c r="P24" s="145"/>
    </row>
    <row r="25" outlineLevel="1">
      <c r="A25" s="6"/>
      <c r="B25" s="128"/>
      <c r="C25" s="129"/>
      <c r="D25" s="162"/>
      <c r="E25" s="163"/>
      <c r="F25" s="164"/>
      <c r="G25" s="164"/>
      <c r="H25" s="164"/>
      <c r="I25" s="164"/>
      <c r="J25" s="165"/>
      <c r="K25" s="166"/>
      <c r="L25" s="71"/>
      <c r="M25" s="86"/>
      <c r="N25" s="167"/>
      <c r="O25" s="168"/>
      <c r="P25" s="145"/>
    </row>
    <row r="26">
      <c r="A26" s="133"/>
      <c r="B26" s="134" t="s">
        <v>33</v>
      </c>
      <c r="C26" s="135" t="s">
        <v>34</v>
      </c>
      <c r="D26" s="115"/>
      <c r="E26" s="115"/>
      <c r="F26" s="115"/>
      <c r="G26" s="115"/>
      <c r="H26" s="115"/>
      <c r="I26" s="115"/>
      <c r="J26" s="115"/>
      <c r="K26" s="115"/>
      <c r="L26" s="115"/>
      <c r="M26" s="115"/>
      <c r="N26" s="115"/>
      <c r="O26" s="116"/>
      <c r="P26" s="136"/>
    </row>
    <row r="27" outlineLevel="1">
      <c r="A27" s="127"/>
      <c r="B27" s="128"/>
      <c r="C27" s="129"/>
      <c r="D27" s="84"/>
      <c r="E27" s="86"/>
      <c r="F27" s="86"/>
      <c r="G27" s="86"/>
      <c r="H27" s="86"/>
      <c r="I27" s="86"/>
      <c r="J27" s="86"/>
      <c r="K27" s="84"/>
      <c r="L27" s="71"/>
      <c r="M27" s="71"/>
      <c r="N27" s="130"/>
      <c r="O27" s="131"/>
      <c r="P27" s="132"/>
    </row>
    <row r="28" outlineLevel="1">
      <c r="A28" s="180"/>
      <c r="B28" s="137" t="s">
        <v>35</v>
      </c>
      <c r="C28" s="181" t="s">
        <v>36</v>
      </c>
      <c r="D28" s="139" t="str">
        <f>IFERROR(__xludf.DUMMYFUNCTION("VLOOKUP(C28,IMPORTRANGE('0_critérios'!$C$3,'0_critérios'!$B$3),2,0)"),"PROJETO EXECUTIVO (PRANCHA A1)")</f>
        <v>PROJETO EXECUTIVO (PRANCHA A1)</v>
      </c>
      <c r="E28" s="96"/>
      <c r="F28" s="96"/>
      <c r="G28" s="96"/>
      <c r="H28" s="96"/>
      <c r="I28" s="96"/>
      <c r="J28" s="96"/>
      <c r="K28" s="140"/>
      <c r="L28" s="141" t="str">
        <f>'0_critérios'!$A$3</f>
        <v>SIURB-EDIF-UNIT-JAN/26</v>
      </c>
      <c r="M28" s="142" t="str">
        <f>IFERROR(__xludf.DUMMYFUNCTION("VLOOKUP(C28,IMPORTRANGE('0_critérios'!$C$3,'0_critérios'!$B$3),3,0)"),"UN")</f>
        <v>UN</v>
      </c>
      <c r="N28" s="143">
        <f>IFERROR(__xludf.DUMMYFUNCTION("VLOOKUP(C28,IMPORTRANGE('0_critérios'!$C$3,'0_critérios'!$B$3),4,0)"),4003.86)</f>
        <v>4003.86</v>
      </c>
      <c r="O28" s="144">
        <f>TRUNC(IF(E30&gt;0,E30,IF(J30&lt;&gt;"-",J30,IF(I30&gt;0,I30,""))),2)</f>
        <v>15</v>
      </c>
      <c r="P28" s="145"/>
    </row>
    <row r="29" outlineLevel="1">
      <c r="A29" s="180"/>
      <c r="B29" s="146"/>
      <c r="C29" s="122"/>
      <c r="D29" s="147" t="s">
        <v>452</v>
      </c>
      <c r="E29" s="148" t="s">
        <v>38</v>
      </c>
      <c r="F29" s="147" t="s">
        <v>453</v>
      </c>
      <c r="G29" s="147" t="s">
        <v>454</v>
      </c>
      <c r="H29" s="147" t="s">
        <v>455</v>
      </c>
      <c r="I29" s="147" t="s">
        <v>456</v>
      </c>
      <c r="J29" s="149" t="s">
        <v>457</v>
      </c>
      <c r="K29" s="150" t="s">
        <v>458</v>
      </c>
      <c r="L29" s="151"/>
      <c r="M29" s="151"/>
      <c r="N29" s="151"/>
      <c r="O29" s="152"/>
      <c r="P29" s="145"/>
    </row>
    <row r="30" outlineLevel="1">
      <c r="A30" s="180"/>
      <c r="B30" s="153"/>
      <c r="C30" s="154"/>
      <c r="D30" s="155"/>
      <c r="E30" s="156">
        <v>15.0</v>
      </c>
      <c r="F30" s="155"/>
      <c r="G30" s="155"/>
      <c r="H30" s="155"/>
      <c r="I30" s="157" t="str">
        <f>IF(J30&lt;&gt;"-","-",IF(F30*G30=0,"-",TRUNC(F30*G30,2)))</f>
        <v>-</v>
      </c>
      <c r="J30" s="158" t="str">
        <f>IF(F30*G30*H30=0,"-",TRUNC(F30*G30*H30,2))</f>
        <v>-</v>
      </c>
      <c r="K30" s="182" t="s">
        <v>464</v>
      </c>
      <c r="L30" s="160"/>
      <c r="M30" s="160"/>
      <c r="N30" s="160"/>
      <c r="O30" s="161"/>
      <c r="P30" s="145"/>
    </row>
    <row r="31" outlineLevel="1">
      <c r="A31" s="6"/>
      <c r="B31" s="128"/>
      <c r="C31" s="129"/>
      <c r="D31" s="162"/>
      <c r="E31" s="163"/>
      <c r="F31" s="164"/>
      <c r="G31" s="164"/>
      <c r="H31" s="164"/>
      <c r="I31" s="164"/>
      <c r="J31" s="165"/>
      <c r="K31" s="166"/>
      <c r="L31" s="71"/>
      <c r="M31" s="86"/>
      <c r="N31" s="167"/>
      <c r="O31" s="168"/>
      <c r="P31" s="145"/>
    </row>
    <row r="32">
      <c r="A32" s="133"/>
      <c r="B32" s="134" t="s">
        <v>39</v>
      </c>
      <c r="C32" s="135" t="s">
        <v>40</v>
      </c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6"/>
      <c r="P32" s="136"/>
    </row>
    <row r="33" outlineLevel="1">
      <c r="A33" s="6"/>
      <c r="B33" s="128"/>
      <c r="C33" s="129"/>
      <c r="D33" s="162"/>
      <c r="E33" s="163"/>
      <c r="F33" s="164"/>
      <c r="G33" s="164"/>
      <c r="H33" s="164"/>
      <c r="I33" s="164"/>
      <c r="J33" s="165"/>
      <c r="K33" s="166"/>
      <c r="L33" s="71"/>
      <c r="M33" s="86"/>
      <c r="N33" s="167"/>
      <c r="O33" s="168"/>
      <c r="P33" s="145"/>
    </row>
    <row r="34" outlineLevel="1">
      <c r="A34" s="6"/>
      <c r="B34" s="137" t="s">
        <v>41</v>
      </c>
      <c r="C34" s="183" t="s">
        <v>42</v>
      </c>
      <c r="D34" s="139" t="str">
        <f>IFERROR(__xludf.DUMMYFUNCTION("VLOOKUP(C34,IMPORTRANGE('0_critérios'!$C$3,'0_critérios'!$B$3),2,0)"),"BUCHA E ARRUELA RÍGIDA PESADA EM ZAMAK - 3/4""")</f>
        <v>BUCHA E ARRUELA RÍGIDA PESADA EM ZAMAK - 3/4"</v>
      </c>
      <c r="E34" s="96"/>
      <c r="F34" s="96"/>
      <c r="G34" s="96"/>
      <c r="H34" s="96"/>
      <c r="I34" s="96"/>
      <c r="J34" s="96"/>
      <c r="K34" s="140"/>
      <c r="L34" s="184" t="str">
        <f>'0_critérios'!$A$3</f>
        <v>SIURB-EDIF-UNIT-JAN/26</v>
      </c>
      <c r="M34" s="142" t="str">
        <f>IFERROR(__xludf.DUMMYFUNCTION("VLOOKUP(C34,IMPORTRANGE('0_critérios'!$C$3,'0_critérios'!$B$3),3,0)"),"UN")</f>
        <v>UN</v>
      </c>
      <c r="N34" s="143">
        <f>IFERROR(__xludf.DUMMYFUNCTION("VLOOKUP(C34,IMPORTRANGE('0_critérios'!$C$3,'0_critérios'!$B$3),4,0)"),12.81)</f>
        <v>12.81</v>
      </c>
      <c r="O34" s="144">
        <f>TRUNC(IF(E36&gt;0,E36,IF(J36&lt;&gt;"-",J36,IF(I36&gt;0,I36,""))),2)</f>
        <v>619</v>
      </c>
      <c r="P34" s="145"/>
    </row>
    <row r="35" outlineLevel="1">
      <c r="A35" s="6"/>
      <c r="B35" s="146"/>
      <c r="C35" s="122"/>
      <c r="D35" s="147" t="s">
        <v>452</v>
      </c>
      <c r="E35" s="148" t="s">
        <v>38</v>
      </c>
      <c r="F35" s="147" t="s">
        <v>453</v>
      </c>
      <c r="G35" s="147" t="s">
        <v>454</v>
      </c>
      <c r="H35" s="147" t="s">
        <v>455</v>
      </c>
      <c r="I35" s="147" t="s">
        <v>456</v>
      </c>
      <c r="J35" s="149" t="s">
        <v>457</v>
      </c>
      <c r="K35" s="150" t="s">
        <v>458</v>
      </c>
      <c r="L35" s="151"/>
      <c r="M35" s="151"/>
      <c r="N35" s="151"/>
      <c r="O35" s="152"/>
      <c r="P35" s="145"/>
    </row>
    <row r="36" outlineLevel="1">
      <c r="A36" s="6"/>
      <c r="B36" s="153"/>
      <c r="C36" s="154"/>
      <c r="D36" s="155"/>
      <c r="E36" s="176">
        <v>619.0</v>
      </c>
      <c r="F36" s="155"/>
      <c r="G36" s="155"/>
      <c r="H36" s="155"/>
      <c r="I36" s="157" t="str">
        <f>IF(J36&lt;&gt;"-","-",IF(F36*G36=0,"-",TRUNC(F36*G36,2)))</f>
        <v>-</v>
      </c>
      <c r="J36" s="158" t="str">
        <f>IF(F36*G36*H36=0,"-",TRUNC(F36*G36*H36,2))</f>
        <v>-</v>
      </c>
      <c r="K36" s="159"/>
      <c r="L36" s="160"/>
      <c r="M36" s="160"/>
      <c r="N36" s="160"/>
      <c r="O36" s="161"/>
      <c r="P36" s="145"/>
    </row>
    <row r="37" outlineLevel="1">
      <c r="A37" s="6"/>
      <c r="B37" s="128"/>
      <c r="C37" s="129"/>
      <c r="D37" s="162"/>
      <c r="E37" s="163"/>
      <c r="F37" s="164"/>
      <c r="G37" s="164"/>
      <c r="H37" s="164"/>
      <c r="I37" s="164"/>
      <c r="J37" s="165"/>
      <c r="K37" s="166"/>
      <c r="L37" s="71"/>
      <c r="M37" s="86"/>
      <c r="N37" s="167"/>
      <c r="O37" s="168"/>
      <c r="P37" s="145"/>
    </row>
    <row r="38" outlineLevel="1">
      <c r="A38" s="6"/>
      <c r="B38" s="137" t="s">
        <v>44</v>
      </c>
      <c r="C38" s="183" t="s">
        <v>45</v>
      </c>
      <c r="D38" s="139" t="str">
        <f>IFERROR(__xludf.DUMMYFUNCTION("VLOOKUP(C38,IMPORTRANGE('0_critérios'!$C$3,'0_critérios'!$B$3),2,0)"),"CABO DE COBRE 6MM2 - ISOLAMENTO PARA 0,6/1KV - CLASSE 5 - FLEXÍVEL - ISOLAÇÃO EM EPR 90 C")</f>
        <v>CABO DE COBRE 6MM2 - ISOLAMENTO PARA 0,6/1KV - CLASSE 5 - FLEXÍVEL - ISOLAÇÃO EM EPR 90 C</v>
      </c>
      <c r="E38" s="96"/>
      <c r="F38" s="96"/>
      <c r="G38" s="96"/>
      <c r="H38" s="96"/>
      <c r="I38" s="96"/>
      <c r="J38" s="96"/>
      <c r="K38" s="140"/>
      <c r="L38" s="184" t="str">
        <f>'0_critérios'!$A$3</f>
        <v>SIURB-EDIF-UNIT-JAN/26</v>
      </c>
      <c r="M38" s="142" t="str">
        <f>IFERROR(__xludf.DUMMYFUNCTION("VLOOKUP(C38,IMPORTRANGE('0_critérios'!$C$3,'0_critérios'!$B$3),3,0)"),"M")</f>
        <v>M</v>
      </c>
      <c r="N38" s="143">
        <f>IFERROR(__xludf.DUMMYFUNCTION("VLOOKUP(C38,IMPORTRANGE('0_critérios'!$C$3,'0_critérios'!$B$3),4,0)"),10.44)</f>
        <v>10.44</v>
      </c>
      <c r="O38" s="144">
        <f>TRUNC(IF(E40&gt;0,E40,IF(J40&lt;&gt;"-",J40,IF(I40&gt;0,I40,""))),2)</f>
        <v>21047</v>
      </c>
      <c r="P38" s="145"/>
    </row>
    <row r="39" outlineLevel="1">
      <c r="A39" s="6"/>
      <c r="B39" s="146"/>
      <c r="C39" s="122"/>
      <c r="D39" s="147" t="s">
        <v>452</v>
      </c>
      <c r="E39" s="148" t="s">
        <v>38</v>
      </c>
      <c r="F39" s="147" t="s">
        <v>453</v>
      </c>
      <c r="G39" s="147" t="s">
        <v>454</v>
      </c>
      <c r="H39" s="147" t="s">
        <v>455</v>
      </c>
      <c r="I39" s="147" t="s">
        <v>456</v>
      </c>
      <c r="J39" s="149" t="s">
        <v>457</v>
      </c>
      <c r="K39" s="150" t="s">
        <v>458</v>
      </c>
      <c r="L39" s="151"/>
      <c r="M39" s="151"/>
      <c r="N39" s="151"/>
      <c r="O39" s="152"/>
      <c r="P39" s="145"/>
    </row>
    <row r="40" outlineLevel="1">
      <c r="A40" s="6"/>
      <c r="B40" s="153"/>
      <c r="C40" s="154"/>
      <c r="D40" s="155"/>
      <c r="E40" s="156">
        <v>21047.0</v>
      </c>
      <c r="F40" s="155"/>
      <c r="G40" s="155"/>
      <c r="H40" s="155"/>
      <c r="I40" s="157" t="str">
        <f>IF(J40&lt;&gt;"-","-",IF(F40*G40=0,"-",TRUNC(F40*G40,2)))</f>
        <v>-</v>
      </c>
      <c r="J40" s="158" t="str">
        <f>IF(F40*G40*H40=0,"-",TRUNC(F40*G40*H40,2))</f>
        <v>-</v>
      </c>
      <c r="K40" s="159"/>
      <c r="L40" s="160"/>
      <c r="M40" s="160"/>
      <c r="N40" s="160"/>
      <c r="O40" s="161"/>
      <c r="P40" s="145"/>
    </row>
    <row r="41" outlineLevel="1">
      <c r="A41" s="6"/>
      <c r="B41" s="128"/>
      <c r="C41" s="129"/>
      <c r="D41" s="162"/>
      <c r="E41" s="163"/>
      <c r="F41" s="164"/>
      <c r="G41" s="164"/>
      <c r="H41" s="164"/>
      <c r="I41" s="164"/>
      <c r="J41" s="165"/>
      <c r="K41" s="166"/>
      <c r="L41" s="71"/>
      <c r="M41" s="86"/>
      <c r="N41" s="167"/>
      <c r="O41" s="168"/>
      <c r="P41" s="145"/>
    </row>
    <row r="42" outlineLevel="1">
      <c r="A42" s="6"/>
      <c r="B42" s="137" t="s">
        <v>48</v>
      </c>
      <c r="C42" s="183" t="s">
        <v>49</v>
      </c>
      <c r="D42" s="139" t="str">
        <f>IFERROR(__xludf.DUMMYFUNCTION("VLOOKUP(C42,IMPORTRANGE('0_critérios'!$C$3,'0_critérios'!$B$3),2,0)"),"CABO DE COBRE 10MM2 - ISOLAMENTO PARA 0,6/1KV - CLASSE 5 - FLEXÍVEL - ISOLAÇÃO EM EPR 90 C")</f>
        <v>CABO DE COBRE 10MM2 - ISOLAMENTO PARA 0,6/1KV - CLASSE 5 - FLEXÍVEL - ISOLAÇÃO EM EPR 90 C</v>
      </c>
      <c r="E42" s="96"/>
      <c r="F42" s="96"/>
      <c r="G42" s="96"/>
      <c r="H42" s="96"/>
      <c r="I42" s="96"/>
      <c r="J42" s="96"/>
      <c r="K42" s="140"/>
      <c r="L42" s="184" t="str">
        <f>'0_critérios'!$A$3</f>
        <v>SIURB-EDIF-UNIT-JAN/26</v>
      </c>
      <c r="M42" s="142" t="str">
        <f>IFERROR(__xludf.DUMMYFUNCTION("VLOOKUP(C42,IMPORTRANGE('0_critérios'!$C$3,'0_critérios'!$B$3),3,0)"),"M")</f>
        <v>M</v>
      </c>
      <c r="N42" s="143">
        <f>IFERROR(__xludf.DUMMYFUNCTION("VLOOKUP(C42,IMPORTRANGE('0_critérios'!$C$3,'0_critérios'!$B$3),4,0)"),14.88)</f>
        <v>14.88</v>
      </c>
      <c r="O42" s="144">
        <f>TRUNC(IF(E44&gt;0,E44,IF(J44&lt;&gt;"-",J44,IF(I44&gt;0,I44,""))),2)</f>
        <v>422.5</v>
      </c>
      <c r="P42" s="145"/>
    </row>
    <row r="43" outlineLevel="1">
      <c r="A43" s="6"/>
      <c r="B43" s="146"/>
      <c r="C43" s="122"/>
      <c r="D43" s="147" t="s">
        <v>452</v>
      </c>
      <c r="E43" s="148" t="s">
        <v>38</v>
      </c>
      <c r="F43" s="147" t="s">
        <v>453</v>
      </c>
      <c r="G43" s="147" t="s">
        <v>454</v>
      </c>
      <c r="H43" s="147" t="s">
        <v>455</v>
      </c>
      <c r="I43" s="147" t="s">
        <v>456</v>
      </c>
      <c r="J43" s="149" t="s">
        <v>457</v>
      </c>
      <c r="K43" s="150" t="s">
        <v>458</v>
      </c>
      <c r="L43" s="151"/>
      <c r="M43" s="151"/>
      <c r="N43" s="151"/>
      <c r="O43" s="152"/>
      <c r="P43" s="145"/>
    </row>
    <row r="44" outlineLevel="1">
      <c r="A44" s="6"/>
      <c r="B44" s="153"/>
      <c r="C44" s="154"/>
      <c r="D44" s="155"/>
      <c r="E44" s="156">
        <v>422.5</v>
      </c>
      <c r="F44" s="155"/>
      <c r="G44" s="155"/>
      <c r="H44" s="155"/>
      <c r="I44" s="157" t="str">
        <f>IF(J44&lt;&gt;"-","-",IF(F44*G44=0,"-",TRUNC(F44*G44,2)))</f>
        <v>-</v>
      </c>
      <c r="J44" s="158" t="str">
        <f>IF(F44*G44*H44=0,"-",TRUNC(F44*G44*H44,2))</f>
        <v>-</v>
      </c>
      <c r="K44" s="159"/>
      <c r="L44" s="160"/>
      <c r="M44" s="160"/>
      <c r="N44" s="160"/>
      <c r="O44" s="161"/>
      <c r="P44" s="145"/>
    </row>
    <row r="45" outlineLevel="1">
      <c r="A45" s="6"/>
      <c r="B45" s="128"/>
      <c r="C45" s="129"/>
      <c r="D45" s="162"/>
      <c r="E45" s="163"/>
      <c r="F45" s="164"/>
      <c r="G45" s="164"/>
      <c r="H45" s="164"/>
      <c r="I45" s="164"/>
      <c r="J45" s="165"/>
      <c r="K45" s="166"/>
      <c r="L45" s="71"/>
      <c r="M45" s="86"/>
      <c r="N45" s="167"/>
      <c r="O45" s="168"/>
      <c r="P45" s="145"/>
    </row>
    <row r="46" outlineLevel="1">
      <c r="A46" s="6"/>
      <c r="B46" s="137" t="s">
        <v>52</v>
      </c>
      <c r="C46" s="183" t="s">
        <v>53</v>
      </c>
      <c r="D46" s="139" t="str">
        <f>IFERROR(__xludf.DUMMYFUNCTION("VLOOKUP(C46,IMPORTRANGE('0_critérios'!$C$3,'0_critérios'!$B$3),2,0)"),"CABO DE COBRE 35MM2 - ISOLAMENTO PARA 0,6/1KV - CLASSE 5 - FLEXÍVEL - ISOLAÇÃO EM EPR 90 C")</f>
        <v>CABO DE COBRE 35MM2 - ISOLAMENTO PARA 0,6/1KV - CLASSE 5 - FLEXÍVEL - ISOLAÇÃO EM EPR 90 C</v>
      </c>
      <c r="E46" s="96"/>
      <c r="F46" s="96"/>
      <c r="G46" s="96"/>
      <c r="H46" s="96"/>
      <c r="I46" s="96"/>
      <c r="J46" s="96"/>
      <c r="K46" s="140"/>
      <c r="L46" s="184" t="str">
        <f>'0_critérios'!$A$3</f>
        <v>SIURB-EDIF-UNIT-JAN/26</v>
      </c>
      <c r="M46" s="142" t="str">
        <f>IFERROR(__xludf.DUMMYFUNCTION("VLOOKUP(C46,IMPORTRANGE('0_critérios'!$C$3,'0_critérios'!$B$3),3,0)"),"M")</f>
        <v>M</v>
      </c>
      <c r="N46" s="143">
        <f>IFERROR(__xludf.DUMMYFUNCTION("VLOOKUP(C46,IMPORTRANGE('0_critérios'!$C$3,'0_critérios'!$B$3),4,0)"),43.82)</f>
        <v>43.82</v>
      </c>
      <c r="O46" s="144">
        <f>TRUNC(IF(E48&gt;0,E48,IF(J48&lt;&gt;"-",J48,IF(I48&gt;0,I48,""))),2)</f>
        <v>778.7</v>
      </c>
      <c r="P46" s="145"/>
    </row>
    <row r="47" outlineLevel="1">
      <c r="A47" s="6"/>
      <c r="B47" s="146"/>
      <c r="C47" s="122"/>
      <c r="D47" s="147" t="s">
        <v>452</v>
      </c>
      <c r="E47" s="148" t="s">
        <v>38</v>
      </c>
      <c r="F47" s="147" t="s">
        <v>453</v>
      </c>
      <c r="G47" s="147" t="s">
        <v>454</v>
      </c>
      <c r="H47" s="147" t="s">
        <v>455</v>
      </c>
      <c r="I47" s="147" t="s">
        <v>456</v>
      </c>
      <c r="J47" s="149" t="s">
        <v>457</v>
      </c>
      <c r="K47" s="150" t="s">
        <v>458</v>
      </c>
      <c r="L47" s="151"/>
      <c r="M47" s="151"/>
      <c r="N47" s="151"/>
      <c r="O47" s="152"/>
      <c r="P47" s="145"/>
    </row>
    <row r="48" outlineLevel="1">
      <c r="A48" s="6"/>
      <c r="B48" s="153"/>
      <c r="C48" s="154"/>
      <c r="D48" s="155"/>
      <c r="E48" s="156">
        <v>778.7</v>
      </c>
      <c r="F48" s="155"/>
      <c r="G48" s="155"/>
      <c r="H48" s="155"/>
      <c r="I48" s="157" t="str">
        <f>IF(J48&lt;&gt;"-","-",IF(F48*G48=0,"-",TRUNC(F48*G48,2)))</f>
        <v>-</v>
      </c>
      <c r="J48" s="158" t="str">
        <f>IF(F48*G48*H48=0,"-",TRUNC(F48*G48*H48,2))</f>
        <v>-</v>
      </c>
      <c r="K48" s="185"/>
      <c r="L48" s="160"/>
      <c r="M48" s="160"/>
      <c r="N48" s="160"/>
      <c r="O48" s="161"/>
      <c r="P48" s="145"/>
    </row>
    <row r="49" outlineLevel="1">
      <c r="A49" s="6"/>
      <c r="B49" s="128"/>
      <c r="C49" s="129"/>
      <c r="D49" s="162"/>
      <c r="E49" s="163"/>
      <c r="F49" s="164"/>
      <c r="G49" s="164"/>
      <c r="H49" s="164"/>
      <c r="I49" s="164"/>
      <c r="J49" s="165"/>
      <c r="K49" s="166"/>
      <c r="L49" s="71"/>
      <c r="M49" s="86"/>
      <c r="N49" s="167"/>
      <c r="O49" s="168"/>
      <c r="P49" s="145"/>
    </row>
    <row r="50" outlineLevel="1">
      <c r="A50" s="6"/>
      <c r="B50" s="137" t="s">
        <v>56</v>
      </c>
      <c r="C50" s="183" t="s">
        <v>57</v>
      </c>
      <c r="D50" s="139" t="str">
        <f>IFERROR(__xludf.DUMMYFUNCTION("VLOOKUP(C50,IMPORTRANGE('0_critérios'!$C$3,'0_critérios'!$B$3),2,0)"),"CABO DE COBRE 70MM2 - ISOLAMENTO PARA 0,6/1KV - CLASSE 5 - FLEXÍVEL - ISOLAÇÃO EM EPR 90 C")</f>
        <v>CABO DE COBRE 70MM2 - ISOLAMENTO PARA 0,6/1KV - CLASSE 5 - FLEXÍVEL - ISOLAÇÃO EM EPR 90 C</v>
      </c>
      <c r="E50" s="96"/>
      <c r="F50" s="96"/>
      <c r="G50" s="96"/>
      <c r="H50" s="96"/>
      <c r="I50" s="96"/>
      <c r="J50" s="96"/>
      <c r="K50" s="140"/>
      <c r="L50" s="184" t="str">
        <f>'0_critérios'!$A$3</f>
        <v>SIURB-EDIF-UNIT-JAN/26</v>
      </c>
      <c r="M50" s="142" t="str">
        <f>IFERROR(__xludf.DUMMYFUNCTION("VLOOKUP(C50,IMPORTRANGE('0_critérios'!$C$3,'0_critérios'!$B$3),3,0)"),"M")</f>
        <v>M</v>
      </c>
      <c r="N50" s="143">
        <f>IFERROR(__xludf.DUMMYFUNCTION("VLOOKUP(C50,IMPORTRANGE('0_critérios'!$C$3,'0_critérios'!$B$3),4,0)"),83.06)</f>
        <v>83.06</v>
      </c>
      <c r="O50" s="144">
        <f>TRUNC(IF(E52&gt;0,E52,IF(J52&lt;&gt;"-",J52,IF(I52&gt;0,I52,""))),2)</f>
        <v>7095.4</v>
      </c>
      <c r="P50" s="145"/>
    </row>
    <row r="51" outlineLevel="1">
      <c r="A51" s="6"/>
      <c r="B51" s="146"/>
      <c r="C51" s="122"/>
      <c r="D51" s="147" t="s">
        <v>452</v>
      </c>
      <c r="E51" s="148" t="s">
        <v>38</v>
      </c>
      <c r="F51" s="147" t="s">
        <v>453</v>
      </c>
      <c r="G51" s="147" t="s">
        <v>454</v>
      </c>
      <c r="H51" s="147" t="s">
        <v>455</v>
      </c>
      <c r="I51" s="147" t="s">
        <v>456</v>
      </c>
      <c r="J51" s="149" t="s">
        <v>457</v>
      </c>
      <c r="K51" s="150" t="s">
        <v>458</v>
      </c>
      <c r="L51" s="151"/>
      <c r="M51" s="151"/>
      <c r="N51" s="151"/>
      <c r="O51" s="152"/>
      <c r="P51" s="145"/>
    </row>
    <row r="52" outlineLevel="1">
      <c r="A52" s="6"/>
      <c r="B52" s="153"/>
      <c r="C52" s="154"/>
      <c r="D52" s="155"/>
      <c r="E52" s="156">
        <v>7095.4</v>
      </c>
      <c r="F52" s="155"/>
      <c r="G52" s="155"/>
      <c r="H52" s="155"/>
      <c r="I52" s="157" t="str">
        <f>IF(J52&lt;&gt;"-","-",IF(F52*G52=0,"-",TRUNC(F52*G52,2)))</f>
        <v>-</v>
      </c>
      <c r="J52" s="158" t="str">
        <f>IF(F52*G52*H52=0,"-",TRUNC(F52*G52*H52,2))</f>
        <v>-</v>
      </c>
      <c r="K52" s="159"/>
      <c r="L52" s="160"/>
      <c r="M52" s="160"/>
      <c r="N52" s="160"/>
      <c r="O52" s="161"/>
      <c r="P52" s="132"/>
    </row>
    <row r="53" outlineLevel="1">
      <c r="A53" s="6"/>
      <c r="B53" s="128"/>
      <c r="C53" s="129"/>
      <c r="D53" s="162"/>
      <c r="E53" s="163"/>
      <c r="F53" s="164"/>
      <c r="G53" s="164"/>
      <c r="H53" s="164"/>
      <c r="I53" s="164"/>
      <c r="J53" s="165"/>
      <c r="K53" s="166"/>
      <c r="L53" s="71"/>
      <c r="M53" s="86"/>
      <c r="N53" s="167"/>
      <c r="O53" s="168"/>
      <c r="P53" s="145"/>
    </row>
    <row r="54" outlineLevel="1">
      <c r="A54" s="6"/>
      <c r="B54" s="137" t="s">
        <v>60</v>
      </c>
      <c r="C54" s="183" t="s">
        <v>61</v>
      </c>
      <c r="D54" s="139" t="str">
        <f>IFERROR(__xludf.DUMMYFUNCTION("VLOOKUP(C54,IMPORTRANGE('0_critérios'!$C$3,'0_critérios'!$B$3),2,0)"),"CABO DE COBRE 95MM2 - ISOLAMENTO PARA 0,6/1KV - CLASSE 5 - FLEXÍVEL - ISOLAÇÃO EM EPR 90 C")</f>
        <v>CABO DE COBRE 95MM2 - ISOLAMENTO PARA 0,6/1KV - CLASSE 5 - FLEXÍVEL - ISOLAÇÃO EM EPR 90 C</v>
      </c>
      <c r="E54" s="96"/>
      <c r="F54" s="96"/>
      <c r="G54" s="96"/>
      <c r="H54" s="96"/>
      <c r="I54" s="96"/>
      <c r="J54" s="96"/>
      <c r="K54" s="140"/>
      <c r="L54" s="184" t="str">
        <f>'0_critérios'!$A$3</f>
        <v>SIURB-EDIF-UNIT-JAN/26</v>
      </c>
      <c r="M54" s="142" t="str">
        <f>IFERROR(__xludf.DUMMYFUNCTION("VLOOKUP(C54,IMPORTRANGE('0_critérios'!$C$3,'0_critérios'!$B$3),3,0)"),"M")</f>
        <v>M</v>
      </c>
      <c r="N54" s="143">
        <f>IFERROR(__xludf.DUMMYFUNCTION("VLOOKUP(C54,IMPORTRANGE('0_critérios'!$C$3,'0_critérios'!$B$3),4,0)"),111.2)</f>
        <v>111.2</v>
      </c>
      <c r="O54" s="144">
        <f>TRUNC(IF(E56&gt;0,E56,IF(J56&lt;&gt;"-",J56,IF(I56&gt;0,I56,""))),2)</f>
        <v>120.9</v>
      </c>
      <c r="P54" s="145"/>
    </row>
    <row r="55" outlineLevel="1">
      <c r="A55" s="6"/>
      <c r="B55" s="146"/>
      <c r="C55" s="122"/>
      <c r="D55" s="147" t="s">
        <v>452</v>
      </c>
      <c r="E55" s="148" t="s">
        <v>38</v>
      </c>
      <c r="F55" s="147" t="s">
        <v>453</v>
      </c>
      <c r="G55" s="147" t="s">
        <v>454</v>
      </c>
      <c r="H55" s="147" t="s">
        <v>455</v>
      </c>
      <c r="I55" s="147" t="s">
        <v>456</v>
      </c>
      <c r="J55" s="149" t="s">
        <v>457</v>
      </c>
      <c r="K55" s="150" t="s">
        <v>458</v>
      </c>
      <c r="L55" s="151"/>
      <c r="M55" s="151"/>
      <c r="N55" s="151"/>
      <c r="O55" s="152"/>
      <c r="P55" s="145"/>
    </row>
    <row r="56" outlineLevel="1">
      <c r="A56" s="6"/>
      <c r="B56" s="153"/>
      <c r="C56" s="154"/>
      <c r="D56" s="155"/>
      <c r="E56" s="156">
        <v>120.9</v>
      </c>
      <c r="F56" s="155"/>
      <c r="G56" s="155"/>
      <c r="H56" s="155"/>
      <c r="I56" s="157" t="str">
        <f>IF(J56&lt;&gt;"-","-",IF(F56*G56=0,"-",TRUNC(F56*G56,2)))</f>
        <v>-</v>
      </c>
      <c r="J56" s="158" t="str">
        <f>IF(F56*G56*H56=0,"-",TRUNC(F56*G56*H56,2))</f>
        <v>-</v>
      </c>
      <c r="K56" s="159"/>
      <c r="L56" s="160"/>
      <c r="M56" s="160"/>
      <c r="N56" s="160"/>
      <c r="O56" s="161"/>
      <c r="P56" s="132"/>
    </row>
    <row r="57" outlineLevel="1">
      <c r="A57" s="6"/>
      <c r="B57" s="128"/>
      <c r="C57" s="129"/>
      <c r="D57" s="162"/>
      <c r="E57" s="163"/>
      <c r="F57" s="164"/>
      <c r="G57" s="164"/>
      <c r="H57" s="164"/>
      <c r="I57" s="164"/>
      <c r="J57" s="165"/>
      <c r="K57" s="166"/>
      <c r="L57" s="71"/>
      <c r="M57" s="86"/>
      <c r="N57" s="167"/>
      <c r="O57" s="168"/>
      <c r="P57" s="145"/>
    </row>
    <row r="58" outlineLevel="1">
      <c r="A58" s="6"/>
      <c r="B58" s="137" t="s">
        <v>63</v>
      </c>
      <c r="C58" s="183" t="s">
        <v>64</v>
      </c>
      <c r="D58" s="139" t="str">
        <f>IFERROR(__xludf.DUMMYFUNCTION("VLOOKUP(C58,IMPORTRANGE('0_critérios'!$C$3,'0_critérios'!$B$3),2,0)"),"CABO DE COBRE 120MM2 - ISOLAMENTO PARA 0,6/1KV - CLASSE 5 - FLEXÍVEL - ISOLAÇÃO EM EPR 90 C")</f>
        <v>CABO DE COBRE 120MM2 - ISOLAMENTO PARA 0,6/1KV - CLASSE 5 - FLEXÍVEL - ISOLAÇÃO EM EPR 90 C</v>
      </c>
      <c r="E58" s="96"/>
      <c r="F58" s="96"/>
      <c r="G58" s="96"/>
      <c r="H58" s="96"/>
      <c r="I58" s="96"/>
      <c r="J58" s="96"/>
      <c r="K58" s="140"/>
      <c r="L58" s="184" t="str">
        <f>'0_critérios'!$A$3</f>
        <v>SIURB-EDIF-UNIT-JAN/26</v>
      </c>
      <c r="M58" s="142" t="str">
        <f>IFERROR(__xludf.DUMMYFUNCTION("VLOOKUP(C58,IMPORTRANGE('0_critérios'!$C$3,'0_critérios'!$B$3),3,0)"),"M")</f>
        <v>M</v>
      </c>
      <c r="N58" s="143">
        <f>IFERROR(__xludf.DUMMYFUNCTION("VLOOKUP(C58,IMPORTRANGE('0_critérios'!$C$3,'0_critérios'!$B$3),4,0)"),140.46)</f>
        <v>140.46</v>
      </c>
      <c r="O58" s="144">
        <f>TRUNC(IF(E60&gt;0,E60,IF(J60&lt;&gt;"-",J60,IF(I60&gt;0,I60,""))),2)</f>
        <v>650</v>
      </c>
      <c r="P58" s="145"/>
    </row>
    <row r="59" outlineLevel="1">
      <c r="A59" s="6"/>
      <c r="B59" s="146"/>
      <c r="C59" s="122"/>
      <c r="D59" s="147" t="s">
        <v>452</v>
      </c>
      <c r="E59" s="148" t="s">
        <v>38</v>
      </c>
      <c r="F59" s="147" t="s">
        <v>453</v>
      </c>
      <c r="G59" s="147" t="s">
        <v>454</v>
      </c>
      <c r="H59" s="147" t="s">
        <v>455</v>
      </c>
      <c r="I59" s="147" t="s">
        <v>456</v>
      </c>
      <c r="J59" s="149" t="s">
        <v>457</v>
      </c>
      <c r="K59" s="150" t="s">
        <v>458</v>
      </c>
      <c r="L59" s="151"/>
      <c r="M59" s="151"/>
      <c r="N59" s="151"/>
      <c r="O59" s="152"/>
      <c r="P59" s="145"/>
    </row>
    <row r="60" outlineLevel="1">
      <c r="A60" s="6"/>
      <c r="B60" s="153"/>
      <c r="C60" s="154"/>
      <c r="D60" s="155"/>
      <c r="E60" s="156">
        <v>650.0</v>
      </c>
      <c r="F60" s="155"/>
      <c r="G60" s="155"/>
      <c r="H60" s="155"/>
      <c r="I60" s="157" t="str">
        <f>IF(J60&lt;&gt;"-","-",IF(F60*G60=0,"-",TRUNC(F60*G60,2)))</f>
        <v>-</v>
      </c>
      <c r="J60" s="158" t="str">
        <f>IF(F60*G60*H60=0,"-",TRUNC(F60*G60*H60,2))</f>
        <v>-</v>
      </c>
      <c r="K60" s="159"/>
      <c r="L60" s="160"/>
      <c r="M60" s="160"/>
      <c r="N60" s="160"/>
      <c r="O60" s="161"/>
      <c r="P60" s="145"/>
    </row>
    <row r="61" outlineLevel="1">
      <c r="A61" s="6"/>
      <c r="B61" s="128"/>
      <c r="C61" s="129"/>
      <c r="D61" s="162"/>
      <c r="E61" s="163"/>
      <c r="F61" s="164"/>
      <c r="G61" s="164"/>
      <c r="H61" s="164"/>
      <c r="I61" s="164"/>
      <c r="J61" s="165"/>
      <c r="K61" s="166"/>
      <c r="L61" s="71"/>
      <c r="M61" s="86"/>
      <c r="N61" s="167"/>
      <c r="O61" s="168"/>
      <c r="P61" s="145"/>
    </row>
    <row r="62" outlineLevel="1">
      <c r="A62" s="6"/>
      <c r="B62" s="137" t="s">
        <v>67</v>
      </c>
      <c r="C62" s="183" t="s">
        <v>68</v>
      </c>
      <c r="D62" s="139" t="str">
        <f>IFERROR(__xludf.DUMMYFUNCTION("VLOOKUP(C62,IMPORTRANGE('0_critérios'!$C$3,'0_critérios'!$B$3),2,0)"),"CABO DE COBRE 185MM2 - ISOLAMENTO PARA 0,6/1KV - CLASSE 5 - FLEXÍVEL - ISOLAÇÃO EM EPR 90 C")</f>
        <v>CABO DE COBRE 185MM2 - ISOLAMENTO PARA 0,6/1KV - CLASSE 5 - FLEXÍVEL - ISOLAÇÃO EM EPR 90 C</v>
      </c>
      <c r="E62" s="96"/>
      <c r="F62" s="96"/>
      <c r="G62" s="96"/>
      <c r="H62" s="96"/>
      <c r="I62" s="96"/>
      <c r="J62" s="96"/>
      <c r="K62" s="140"/>
      <c r="L62" s="184" t="str">
        <f>'0_critérios'!$A$3</f>
        <v>SIURB-EDIF-UNIT-JAN/26</v>
      </c>
      <c r="M62" s="142" t="str">
        <f>IFERROR(__xludf.DUMMYFUNCTION("VLOOKUP(C62,IMPORTRANGE('0_critérios'!$C$3,'0_critérios'!$B$3),3,0)"),"M")</f>
        <v>M</v>
      </c>
      <c r="N62" s="143">
        <f>IFERROR(__xludf.DUMMYFUNCTION("VLOOKUP(C62,IMPORTRANGE('0_critérios'!$C$3,'0_critérios'!$B$3),4,0)"),207.9)</f>
        <v>207.9</v>
      </c>
      <c r="O62" s="144">
        <f>TRUNC(IF(E64&gt;0,E64,IF(J64&lt;&gt;"-",J64,IF(I64&gt;0,I64,""))),2)</f>
        <v>1093.6</v>
      </c>
      <c r="P62" s="145"/>
    </row>
    <row r="63" outlineLevel="1">
      <c r="A63" s="6"/>
      <c r="B63" s="146"/>
      <c r="C63" s="122"/>
      <c r="D63" s="147" t="s">
        <v>452</v>
      </c>
      <c r="E63" s="148" t="s">
        <v>38</v>
      </c>
      <c r="F63" s="147" t="s">
        <v>453</v>
      </c>
      <c r="G63" s="147" t="s">
        <v>454</v>
      </c>
      <c r="H63" s="147" t="s">
        <v>455</v>
      </c>
      <c r="I63" s="147" t="s">
        <v>456</v>
      </c>
      <c r="J63" s="149" t="s">
        <v>457</v>
      </c>
      <c r="K63" s="150" t="s">
        <v>458</v>
      </c>
      <c r="L63" s="151"/>
      <c r="M63" s="151"/>
      <c r="N63" s="151"/>
      <c r="O63" s="152"/>
      <c r="P63" s="145"/>
    </row>
    <row r="64" outlineLevel="1">
      <c r="A64" s="6"/>
      <c r="B64" s="153"/>
      <c r="C64" s="154"/>
      <c r="D64" s="155"/>
      <c r="E64" s="156">
        <v>1093.6</v>
      </c>
      <c r="F64" s="155"/>
      <c r="G64" s="155"/>
      <c r="H64" s="155"/>
      <c r="I64" s="157" t="str">
        <f>IF(J64&lt;&gt;"-","-",IF(F64*G64=0,"-",TRUNC(F64*G64,2)))</f>
        <v>-</v>
      </c>
      <c r="J64" s="158" t="str">
        <f>IF(F64*G64*H64=0,"-",TRUNC(F64*G64*H64,2))</f>
        <v>-</v>
      </c>
      <c r="K64" s="159"/>
      <c r="L64" s="160"/>
      <c r="M64" s="160"/>
      <c r="N64" s="160"/>
      <c r="O64" s="161"/>
      <c r="P64" s="145"/>
    </row>
    <row r="65" outlineLevel="1">
      <c r="A65" s="6"/>
      <c r="B65" s="128"/>
      <c r="C65" s="129"/>
      <c r="D65" s="162"/>
      <c r="E65" s="163"/>
      <c r="F65" s="164"/>
      <c r="G65" s="164"/>
      <c r="H65" s="164"/>
      <c r="I65" s="164"/>
      <c r="J65" s="165"/>
      <c r="K65" s="166"/>
      <c r="L65" s="71"/>
      <c r="M65" s="86"/>
      <c r="N65" s="167"/>
      <c r="O65" s="168"/>
      <c r="P65" s="145"/>
    </row>
    <row r="66" outlineLevel="1">
      <c r="A66" s="6"/>
      <c r="B66" s="137" t="s">
        <v>70</v>
      </c>
      <c r="C66" s="183" t="s">
        <v>71</v>
      </c>
      <c r="D66" s="139" t="str">
        <f>IFERROR(__xludf.DUMMYFUNCTION("VLOOKUP(C66,IMPORTRANGE('0_critérios'!$C$3,'0_critérios'!$B$3),2,0)"),"CABO DE COBRE 2,50MM2 - ISOLAMENTO PARA 750V - AFUMEX - CLASSE 5 - FLEXÍVEL - ISOLAÇÃO EM HEPR 90 C")</f>
        <v>CABO DE COBRE 2,50MM2 - ISOLAMENTO PARA 750V - AFUMEX - CLASSE 5 - FLEXÍVEL - ISOLAÇÃO EM HEPR 90 C</v>
      </c>
      <c r="E66" s="96"/>
      <c r="F66" s="96"/>
      <c r="G66" s="96"/>
      <c r="H66" s="96"/>
      <c r="I66" s="96"/>
      <c r="J66" s="96"/>
      <c r="K66" s="140"/>
      <c r="L66" s="184" t="str">
        <f>'0_critérios'!$A$3</f>
        <v>SIURB-EDIF-UNIT-JAN/26</v>
      </c>
      <c r="M66" s="142" t="str">
        <f>IFERROR(__xludf.DUMMYFUNCTION("VLOOKUP(C66,IMPORTRANGE('0_critérios'!$C$3,'0_critérios'!$B$3),3,0)"),"M")</f>
        <v>M</v>
      </c>
      <c r="N66" s="143">
        <f>IFERROR(__xludf.DUMMYFUNCTION("VLOOKUP(C66,IMPORTRANGE('0_critérios'!$C$3,'0_critérios'!$B$3),4,0)"),5.38)</f>
        <v>5.38</v>
      </c>
      <c r="O66" s="144">
        <f>TRUNC(IF(E68&gt;0,E68,IF(J68&lt;&gt;"-",J68,IF(I68&gt;0,I68,""))),2)</f>
        <v>32360</v>
      </c>
      <c r="P66" s="145"/>
    </row>
    <row r="67" outlineLevel="1">
      <c r="A67" s="6"/>
      <c r="B67" s="146"/>
      <c r="C67" s="122"/>
      <c r="D67" s="147" t="s">
        <v>452</v>
      </c>
      <c r="E67" s="148" t="s">
        <v>38</v>
      </c>
      <c r="F67" s="147" t="s">
        <v>453</v>
      </c>
      <c r="G67" s="147" t="s">
        <v>454</v>
      </c>
      <c r="H67" s="147" t="s">
        <v>455</v>
      </c>
      <c r="I67" s="147" t="s">
        <v>456</v>
      </c>
      <c r="J67" s="149" t="s">
        <v>457</v>
      </c>
      <c r="K67" s="150" t="s">
        <v>458</v>
      </c>
      <c r="L67" s="151"/>
      <c r="M67" s="151"/>
      <c r="N67" s="151"/>
      <c r="O67" s="152"/>
      <c r="P67" s="145"/>
    </row>
    <row r="68" outlineLevel="1">
      <c r="A68" s="6"/>
      <c r="B68" s="153"/>
      <c r="C68" s="154"/>
      <c r="D68" s="155"/>
      <c r="E68" s="156">
        <v>32360.0</v>
      </c>
      <c r="F68" s="155"/>
      <c r="G68" s="155"/>
      <c r="H68" s="155"/>
      <c r="I68" s="157" t="str">
        <f>IF(J68&lt;&gt;"-","-",IF(F68*G68=0,"-",TRUNC(F68*G68,2)))</f>
        <v>-</v>
      </c>
      <c r="J68" s="158" t="str">
        <f>IF(F68*G68*H68=0,"-",TRUNC(F68*G68*H68,2))</f>
        <v>-</v>
      </c>
      <c r="K68" s="159"/>
      <c r="L68" s="160"/>
      <c r="M68" s="160"/>
      <c r="N68" s="160"/>
      <c r="O68" s="161"/>
      <c r="P68" s="145"/>
    </row>
    <row r="69" outlineLevel="1">
      <c r="A69" s="6"/>
      <c r="B69" s="128"/>
      <c r="C69" s="129"/>
      <c r="D69" s="162"/>
      <c r="E69" s="163"/>
      <c r="F69" s="164"/>
      <c r="G69" s="164"/>
      <c r="H69" s="164"/>
      <c r="I69" s="164"/>
      <c r="J69" s="165"/>
      <c r="K69" s="166"/>
      <c r="L69" s="71"/>
      <c r="M69" s="86"/>
      <c r="N69" s="167"/>
      <c r="O69" s="168"/>
      <c r="P69" s="145"/>
    </row>
    <row r="70" outlineLevel="1">
      <c r="A70" s="6"/>
      <c r="B70" s="137" t="s">
        <v>73</v>
      </c>
      <c r="C70" s="183" t="s">
        <v>74</v>
      </c>
      <c r="D70" s="139" t="str">
        <f>IFERROR(__xludf.DUMMYFUNCTION("VLOOKUP(C70,IMPORTRANGE('0_critérios'!$C$3,'0_critérios'!$B$3),2,0)"),"CABO DE COBRE 4MM2 - ISOLAMENTO PARA 750V - AFUMEX - CLASSE 5 - FLEXÍVEL - ISOLAÇÃO EM HEPR 90 C")</f>
        <v>CABO DE COBRE 4MM2 - ISOLAMENTO PARA 750V - AFUMEX - CLASSE 5 - FLEXÍVEL - ISOLAÇÃO EM HEPR 90 C</v>
      </c>
      <c r="E70" s="96"/>
      <c r="F70" s="96"/>
      <c r="G70" s="96"/>
      <c r="H70" s="96"/>
      <c r="I70" s="96"/>
      <c r="J70" s="96"/>
      <c r="K70" s="140"/>
      <c r="L70" s="184" t="str">
        <f>'0_critérios'!$A$3</f>
        <v>SIURB-EDIF-UNIT-JAN/26</v>
      </c>
      <c r="M70" s="142" t="str">
        <f>IFERROR(__xludf.DUMMYFUNCTION("VLOOKUP(C70,IMPORTRANGE('0_critérios'!$C$3,'0_critérios'!$B$3),3,0)"),"M")</f>
        <v>M</v>
      </c>
      <c r="N70" s="143">
        <f>IFERROR(__xludf.DUMMYFUNCTION("VLOOKUP(C70,IMPORTRANGE('0_critérios'!$C$3,'0_critérios'!$B$3),4,0)"),7.6)</f>
        <v>7.6</v>
      </c>
      <c r="O70" s="144">
        <f>TRUNC(IF(E72&gt;0,E72,IF(J72&lt;&gt;"-",J72,IF(I72&gt;0,I72,""))),2)</f>
        <v>4030</v>
      </c>
      <c r="P70" s="145"/>
    </row>
    <row r="71" outlineLevel="1">
      <c r="A71" s="6"/>
      <c r="B71" s="146"/>
      <c r="C71" s="122"/>
      <c r="D71" s="147" t="s">
        <v>452</v>
      </c>
      <c r="E71" s="148" t="s">
        <v>38</v>
      </c>
      <c r="F71" s="147" t="s">
        <v>453</v>
      </c>
      <c r="G71" s="147" t="s">
        <v>454</v>
      </c>
      <c r="H71" s="147" t="s">
        <v>455</v>
      </c>
      <c r="I71" s="147" t="s">
        <v>456</v>
      </c>
      <c r="J71" s="149" t="s">
        <v>457</v>
      </c>
      <c r="K71" s="150" t="s">
        <v>458</v>
      </c>
      <c r="L71" s="151"/>
      <c r="M71" s="151"/>
      <c r="N71" s="151"/>
      <c r="O71" s="152"/>
      <c r="P71" s="145"/>
    </row>
    <row r="72" outlineLevel="1">
      <c r="A72" s="6"/>
      <c r="B72" s="153"/>
      <c r="C72" s="154"/>
      <c r="D72" s="155"/>
      <c r="E72" s="156">
        <v>4030.0</v>
      </c>
      <c r="F72" s="155"/>
      <c r="G72" s="155"/>
      <c r="H72" s="155"/>
      <c r="I72" s="157" t="str">
        <f>IF(J72&lt;&gt;"-","-",IF(F72*G72=0,"-",TRUNC(F72*G72,2)))</f>
        <v>-</v>
      </c>
      <c r="J72" s="158" t="str">
        <f>IF(F72*G72*H72=0,"-",TRUNC(F72*G72*H72,2))</f>
        <v>-</v>
      </c>
      <c r="K72" s="159"/>
      <c r="L72" s="160"/>
      <c r="M72" s="160"/>
      <c r="N72" s="160"/>
      <c r="O72" s="161"/>
      <c r="P72" s="145"/>
    </row>
    <row r="73" outlineLevel="1">
      <c r="A73" s="109"/>
      <c r="B73" s="128"/>
      <c r="C73" s="129"/>
      <c r="D73" s="84"/>
      <c r="E73" s="86"/>
      <c r="F73" s="86"/>
      <c r="G73" s="86"/>
      <c r="H73" s="86"/>
      <c r="I73" s="86"/>
      <c r="J73" s="86"/>
      <c r="K73" s="84"/>
      <c r="L73" s="71"/>
      <c r="M73" s="71"/>
      <c r="N73" s="130"/>
      <c r="O73" s="131"/>
      <c r="P73" s="145"/>
    </row>
    <row r="74" outlineLevel="1">
      <c r="A74" s="109"/>
      <c r="B74" s="137" t="s">
        <v>77</v>
      </c>
      <c r="C74" s="183" t="s">
        <v>78</v>
      </c>
      <c r="D74" s="139" t="str">
        <f>IFERROR(__xludf.DUMMYFUNCTION("VLOOKUP(C74,IMPORTRANGE('0_critérios'!$C$3,'0_critérios'!$B$3),2,0)"),"CAIXA DE PASSAGEM TIPO CONDULETE - 3""")</f>
        <v>CAIXA DE PASSAGEM TIPO CONDULETE - 3"</v>
      </c>
      <c r="E74" s="96"/>
      <c r="F74" s="96"/>
      <c r="G74" s="96"/>
      <c r="H74" s="96"/>
      <c r="I74" s="96"/>
      <c r="J74" s="96"/>
      <c r="K74" s="140"/>
      <c r="L74" s="184" t="str">
        <f>'0_critérios'!$A$3</f>
        <v>SIURB-EDIF-UNIT-JAN/26</v>
      </c>
      <c r="M74" s="142" t="str">
        <f>IFERROR(__xludf.DUMMYFUNCTION("VLOOKUP(C74,IMPORTRANGE('0_critérios'!$C$3,'0_critérios'!$B$3),3,0)"),"UN")</f>
        <v>UN</v>
      </c>
      <c r="N74" s="143">
        <f>IFERROR(__xludf.DUMMYFUNCTION("VLOOKUP(C74,IMPORTRANGE('0_critérios'!$C$3,'0_critérios'!$B$3),4,0)"),311.54)</f>
        <v>311.54</v>
      </c>
      <c r="O74" s="144">
        <f>TRUNC(IF(E76&gt;0,E76,IF(J76&lt;&gt;"-",J76,IF(I76&gt;0,I76,""))),2)</f>
        <v>354</v>
      </c>
      <c r="P74" s="145"/>
    </row>
    <row r="75" outlineLevel="1">
      <c r="A75" s="109"/>
      <c r="B75" s="146"/>
      <c r="C75" s="122"/>
      <c r="D75" s="147" t="s">
        <v>452</v>
      </c>
      <c r="E75" s="148" t="s">
        <v>38</v>
      </c>
      <c r="F75" s="147" t="s">
        <v>453</v>
      </c>
      <c r="G75" s="147" t="s">
        <v>454</v>
      </c>
      <c r="H75" s="147" t="s">
        <v>455</v>
      </c>
      <c r="I75" s="147" t="s">
        <v>456</v>
      </c>
      <c r="J75" s="149" t="s">
        <v>457</v>
      </c>
      <c r="K75" s="150" t="s">
        <v>458</v>
      </c>
      <c r="L75" s="151"/>
      <c r="M75" s="151"/>
      <c r="N75" s="151"/>
      <c r="O75" s="152"/>
      <c r="P75" s="145"/>
    </row>
    <row r="76" outlineLevel="1">
      <c r="A76" s="109"/>
      <c r="B76" s="153"/>
      <c r="C76" s="154"/>
      <c r="D76" s="155"/>
      <c r="E76" s="156">
        <v>354.0</v>
      </c>
      <c r="F76" s="155"/>
      <c r="G76" s="155"/>
      <c r="H76" s="155"/>
      <c r="I76" s="157" t="str">
        <f>IF(J76&lt;&gt;"-","-",IF(F76*G76=0,"-",TRUNC(F76*G76,2)))</f>
        <v>-</v>
      </c>
      <c r="J76" s="158" t="str">
        <f>IF(F76*G76*H76=0,"-",TRUNC(F76*G76*H76,2))</f>
        <v>-</v>
      </c>
      <c r="K76" s="185"/>
      <c r="L76" s="160"/>
      <c r="M76" s="160"/>
      <c r="N76" s="160"/>
      <c r="O76" s="161"/>
      <c r="P76" s="145"/>
    </row>
    <row r="77" outlineLevel="1">
      <c r="A77" s="109"/>
      <c r="B77" s="128"/>
      <c r="C77" s="129"/>
      <c r="D77" s="84"/>
      <c r="E77" s="86"/>
      <c r="F77" s="86"/>
      <c r="G77" s="86"/>
      <c r="H77" s="86"/>
      <c r="I77" s="86"/>
      <c r="J77" s="86"/>
      <c r="K77" s="84"/>
      <c r="L77" s="71"/>
      <c r="M77" s="71"/>
      <c r="N77" s="130"/>
      <c r="O77" s="131"/>
      <c r="P77" s="145"/>
    </row>
    <row r="78" outlineLevel="1">
      <c r="A78" s="109"/>
      <c r="B78" s="137" t="s">
        <v>80</v>
      </c>
      <c r="C78" s="183" t="s">
        <v>81</v>
      </c>
      <c r="D78" s="139" t="str">
        <f>IFERROR(__xludf.DUMMYFUNCTION("VLOOKUP(C78,IMPORTRANGE('0_critérios'!$C$3,'0_critérios'!$B$3),2,0)"),"ELETROCALHA PERF. GALV. ELETROL. CHAPA 14 - 150X100MM C/ TAMPA E INST.")</f>
        <v>ELETROCALHA PERF. GALV. ELETROL. CHAPA 14 - 150X100MM C/ TAMPA E INST.</v>
      </c>
      <c r="E78" s="96"/>
      <c r="F78" s="96"/>
      <c r="G78" s="96"/>
      <c r="H78" s="96"/>
      <c r="I78" s="96"/>
      <c r="J78" s="96"/>
      <c r="K78" s="140"/>
      <c r="L78" s="184" t="str">
        <f>'0_critérios'!$A$3</f>
        <v>SIURB-EDIF-UNIT-JAN/26</v>
      </c>
      <c r="M78" s="142" t="str">
        <f>IFERROR(__xludf.DUMMYFUNCTION("VLOOKUP(C78,IMPORTRANGE('0_critérios'!$C$3,'0_critérios'!$B$3),3,0)"),"M")</f>
        <v>M</v>
      </c>
      <c r="N78" s="143">
        <f>IFERROR(__xludf.DUMMYFUNCTION("VLOOKUP(C78,IMPORTRANGE('0_critérios'!$C$3,'0_critérios'!$B$3),4,0)"),185.28)</f>
        <v>185.28</v>
      </c>
      <c r="O78" s="144">
        <f>TRUNC(IF(E80&gt;0,E80,IF(J80&lt;&gt;"-",J80,IF(I80&gt;0,I80,""))),2)</f>
        <v>62.4</v>
      </c>
      <c r="P78" s="145"/>
    </row>
    <row r="79" outlineLevel="1">
      <c r="A79" s="109"/>
      <c r="B79" s="146"/>
      <c r="C79" s="122"/>
      <c r="D79" s="147" t="s">
        <v>452</v>
      </c>
      <c r="E79" s="148" t="s">
        <v>38</v>
      </c>
      <c r="F79" s="147" t="s">
        <v>453</v>
      </c>
      <c r="G79" s="147" t="s">
        <v>454</v>
      </c>
      <c r="H79" s="147" t="s">
        <v>455</v>
      </c>
      <c r="I79" s="147" t="s">
        <v>456</v>
      </c>
      <c r="J79" s="149" t="s">
        <v>457</v>
      </c>
      <c r="K79" s="150" t="s">
        <v>458</v>
      </c>
      <c r="L79" s="151"/>
      <c r="M79" s="151"/>
      <c r="N79" s="151"/>
      <c r="O79" s="152"/>
      <c r="P79" s="145"/>
    </row>
    <row r="80" outlineLevel="1">
      <c r="A80" s="109"/>
      <c r="B80" s="153"/>
      <c r="C80" s="154"/>
      <c r="D80" s="155"/>
      <c r="E80" s="156">
        <v>62.4</v>
      </c>
      <c r="F80" s="155"/>
      <c r="G80" s="155"/>
      <c r="H80" s="155"/>
      <c r="I80" s="157" t="str">
        <f>IF(J80&lt;&gt;"-","-",IF(F80*G80=0,"-",TRUNC(F80*G80,2)))</f>
        <v>-</v>
      </c>
      <c r="J80" s="158" t="str">
        <f>IF(F80*G80*H80=0,"-",TRUNC(F80*G80*H80,2))</f>
        <v>-</v>
      </c>
      <c r="K80" s="185"/>
      <c r="L80" s="160"/>
      <c r="M80" s="160"/>
      <c r="N80" s="160"/>
      <c r="O80" s="161"/>
      <c r="P80" s="145"/>
    </row>
    <row r="81" outlineLevel="1">
      <c r="A81" s="109"/>
      <c r="B81" s="128"/>
      <c r="C81" s="129"/>
      <c r="D81" s="84"/>
      <c r="E81" s="86"/>
      <c r="F81" s="86"/>
      <c r="G81" s="86"/>
      <c r="H81" s="86"/>
      <c r="I81" s="86"/>
      <c r="J81" s="86"/>
      <c r="K81" s="84"/>
      <c r="L81" s="71"/>
      <c r="M81" s="71"/>
      <c r="N81" s="130"/>
      <c r="O81" s="131"/>
      <c r="P81" s="145"/>
    </row>
    <row r="82" outlineLevel="1">
      <c r="A82" s="109"/>
      <c r="B82" s="137" t="s">
        <v>83</v>
      </c>
      <c r="C82" s="183" t="s">
        <v>84</v>
      </c>
      <c r="D82" s="139" t="str">
        <f>IFERROR(__xludf.DUMMYFUNCTION("VLOOKUP(C82,IMPORTRANGE('0_critérios'!$C$3,'0_critérios'!$B$3),2,0)"),"ELETROCALHA PERF. GALV. ELETROL. CHAPA 14 - 200X100MM C/ TAMPA E INST.")</f>
        <v>ELETROCALHA PERF. GALV. ELETROL. CHAPA 14 - 200X100MM C/ TAMPA E INST.</v>
      </c>
      <c r="E82" s="96"/>
      <c r="F82" s="96"/>
      <c r="G82" s="96"/>
      <c r="H82" s="96"/>
      <c r="I82" s="96"/>
      <c r="J82" s="96"/>
      <c r="K82" s="140"/>
      <c r="L82" s="184" t="str">
        <f>'0_critérios'!$A$3</f>
        <v>SIURB-EDIF-UNIT-JAN/26</v>
      </c>
      <c r="M82" s="142" t="str">
        <f>IFERROR(__xludf.DUMMYFUNCTION("VLOOKUP(C82,IMPORTRANGE('0_critérios'!$C$3,'0_critérios'!$B$3),3,0)"),"M")</f>
        <v>M</v>
      </c>
      <c r="N82" s="143">
        <f>IFERROR(__xludf.DUMMYFUNCTION("VLOOKUP(C82,IMPORTRANGE('0_critérios'!$C$3,'0_critérios'!$B$3),4,0)"),212.49)</f>
        <v>212.49</v>
      </c>
      <c r="O82" s="144">
        <f>TRUNC(IF(E84&gt;0,E84,IF(J84&lt;&gt;"-",J84,IF(I84&gt;0,I84,""))),2)</f>
        <v>606</v>
      </c>
      <c r="P82" s="145"/>
    </row>
    <row r="83" outlineLevel="1">
      <c r="A83" s="109"/>
      <c r="B83" s="146"/>
      <c r="C83" s="122"/>
      <c r="D83" s="147" t="s">
        <v>452</v>
      </c>
      <c r="E83" s="148" t="s">
        <v>38</v>
      </c>
      <c r="F83" s="147" t="s">
        <v>453</v>
      </c>
      <c r="G83" s="147" t="s">
        <v>454</v>
      </c>
      <c r="H83" s="147" t="s">
        <v>455</v>
      </c>
      <c r="I83" s="147" t="s">
        <v>456</v>
      </c>
      <c r="J83" s="149" t="s">
        <v>457</v>
      </c>
      <c r="K83" s="150" t="s">
        <v>458</v>
      </c>
      <c r="L83" s="151"/>
      <c r="M83" s="151"/>
      <c r="N83" s="151"/>
      <c r="O83" s="152"/>
      <c r="P83" s="145"/>
    </row>
    <row r="84" outlineLevel="1">
      <c r="A84" s="109"/>
      <c r="B84" s="153"/>
      <c r="C84" s="154"/>
      <c r="D84" s="155"/>
      <c r="E84" s="156">
        <v>606.0</v>
      </c>
      <c r="F84" s="155"/>
      <c r="G84" s="155"/>
      <c r="H84" s="155"/>
      <c r="I84" s="157" t="str">
        <f>IF(J84&lt;&gt;"-","-",IF(F84*G84=0,"-",TRUNC(F84*G84,2)))</f>
        <v>-</v>
      </c>
      <c r="J84" s="158" t="str">
        <f>IF(F84*G84*H84=0,"-",TRUNC(F84*G84*H84,2))</f>
        <v>-</v>
      </c>
      <c r="K84" s="185"/>
      <c r="L84" s="160"/>
      <c r="M84" s="160"/>
      <c r="N84" s="160"/>
      <c r="O84" s="161"/>
      <c r="P84" s="145"/>
    </row>
    <row r="85" outlineLevel="1">
      <c r="A85" s="109"/>
      <c r="B85" s="128"/>
      <c r="C85" s="129"/>
      <c r="D85" s="84"/>
      <c r="E85" s="86"/>
      <c r="F85" s="86"/>
      <c r="G85" s="86"/>
      <c r="H85" s="86"/>
      <c r="I85" s="86"/>
      <c r="J85" s="86"/>
      <c r="K85" s="84"/>
      <c r="L85" s="71"/>
      <c r="M85" s="71"/>
      <c r="N85" s="130"/>
      <c r="O85" s="131"/>
      <c r="P85" s="145"/>
    </row>
    <row r="86" outlineLevel="1">
      <c r="A86" s="109"/>
      <c r="B86" s="137" t="s">
        <v>86</v>
      </c>
      <c r="C86" s="183" t="s">
        <v>87</v>
      </c>
      <c r="D86" s="139" t="str">
        <f>IFERROR(__xludf.DUMMYFUNCTION("VLOOKUP(C86,IMPORTRANGE('0_critérios'!$C$3,'0_critérios'!$B$3),2,0)"),"ELETROCALHA PERF. GALV. ELETROL. CHAPA 14 - 400X100MM C/ TAMPA E INST.")</f>
        <v>ELETROCALHA PERF. GALV. ELETROL. CHAPA 14 - 400X100MM C/ TAMPA E INST.</v>
      </c>
      <c r="E86" s="96"/>
      <c r="F86" s="96"/>
      <c r="G86" s="96"/>
      <c r="H86" s="96"/>
      <c r="I86" s="96"/>
      <c r="J86" s="96"/>
      <c r="K86" s="140"/>
      <c r="L86" s="184" t="str">
        <f>'0_critérios'!$A$3</f>
        <v>SIURB-EDIF-UNIT-JAN/26</v>
      </c>
      <c r="M86" s="142" t="str">
        <f>IFERROR(__xludf.DUMMYFUNCTION("VLOOKUP(C86,IMPORTRANGE('0_critérios'!$C$3,'0_critérios'!$B$3),3,0)"),"M")</f>
        <v>M</v>
      </c>
      <c r="N86" s="143">
        <f>IFERROR(__xludf.DUMMYFUNCTION("VLOOKUP(C86,IMPORTRANGE('0_critérios'!$C$3,'0_critérios'!$B$3),4,0)"),304.67)</f>
        <v>304.67</v>
      </c>
      <c r="O86" s="144">
        <f>TRUNC(IF(E88&gt;0,E88,IF(J88&lt;&gt;"-",J88,IF(I88&gt;0,I88,""))),2)</f>
        <v>1240.2</v>
      </c>
      <c r="P86" s="145"/>
    </row>
    <row r="87" outlineLevel="1">
      <c r="A87" s="109"/>
      <c r="B87" s="146"/>
      <c r="C87" s="122"/>
      <c r="D87" s="147" t="s">
        <v>452</v>
      </c>
      <c r="E87" s="148" t="s">
        <v>38</v>
      </c>
      <c r="F87" s="147" t="s">
        <v>453</v>
      </c>
      <c r="G87" s="147" t="s">
        <v>454</v>
      </c>
      <c r="H87" s="147" t="s">
        <v>455</v>
      </c>
      <c r="I87" s="147" t="s">
        <v>456</v>
      </c>
      <c r="J87" s="149" t="s">
        <v>457</v>
      </c>
      <c r="K87" s="150" t="s">
        <v>458</v>
      </c>
      <c r="L87" s="151"/>
      <c r="M87" s="151"/>
      <c r="N87" s="151"/>
      <c r="O87" s="152"/>
      <c r="P87" s="145"/>
    </row>
    <row r="88" outlineLevel="1">
      <c r="A88" s="109"/>
      <c r="B88" s="153"/>
      <c r="C88" s="154"/>
      <c r="D88" s="155"/>
      <c r="E88" s="156">
        <v>1240.2</v>
      </c>
      <c r="F88" s="155"/>
      <c r="G88" s="155"/>
      <c r="H88" s="155"/>
      <c r="I88" s="157" t="str">
        <f>IF(J88&lt;&gt;"-","-",IF(F88*G88=0,"-",TRUNC(F88*G88,2)))</f>
        <v>-</v>
      </c>
      <c r="J88" s="158" t="str">
        <f>IF(F88*G88*H88=0,"-",TRUNC(F88*G88*H88,2))</f>
        <v>-</v>
      </c>
      <c r="K88" s="185"/>
      <c r="L88" s="160"/>
      <c r="M88" s="160"/>
      <c r="N88" s="160"/>
      <c r="O88" s="161"/>
      <c r="P88" s="145"/>
    </row>
    <row r="89" outlineLevel="1">
      <c r="A89" s="109"/>
      <c r="B89" s="128"/>
      <c r="C89" s="129"/>
      <c r="D89" s="84"/>
      <c r="E89" s="86"/>
      <c r="F89" s="86"/>
      <c r="G89" s="86"/>
      <c r="H89" s="86"/>
      <c r="I89" s="86"/>
      <c r="J89" s="86"/>
      <c r="K89" s="84"/>
      <c r="L89" s="71"/>
      <c r="M89" s="71"/>
      <c r="N89" s="130"/>
      <c r="O89" s="131"/>
      <c r="P89" s="145"/>
    </row>
    <row r="90" outlineLevel="1">
      <c r="A90" s="6"/>
      <c r="B90" s="137" t="s">
        <v>465</v>
      </c>
      <c r="C90" s="183" t="s">
        <v>466</v>
      </c>
      <c r="D90" s="139" t="str">
        <f>IFERROR(__xludf.DUMMYFUNCTION("VLOOKUP(C90,IMPORTRANGE('0_critérios'!$C$7,'0_critérios'!$B$7),2,0)"),"ELETROCALHA LISA OU PERFURADA EM AÇO GALVANIZADO, LARGURA 600MM E ALTURA 50MM, INCLUSIVE EMENDA E FIXAÇÃO - FORNECIMENTO E INSTALAÇÃO. AF_04/2023")</f>
        <v>ELETROCALHA LISA OU PERFURADA EM AÇO GALVANIZADO, LARGURA 600MM E ALTURA 50MM, INCLUSIVE EMENDA E FIXAÇÃO - FORNECIMENTO E INSTALAÇÃO. AF_04/2023</v>
      </c>
      <c r="E90" s="96"/>
      <c r="F90" s="96"/>
      <c r="G90" s="96"/>
      <c r="H90" s="96"/>
      <c r="I90" s="96"/>
      <c r="J90" s="96"/>
      <c r="K90" s="140"/>
      <c r="L90" s="169" t="str">
        <f>'0_critérios'!$A$7</f>
        <v>SINAPI-SINT-ABR/26</v>
      </c>
      <c r="M90" s="142" t="str">
        <f>IFERROR(__xludf.DUMMYFUNCTION("VLOOKUP(C90,IMPORTRANGE('0_critérios'!$C$7,'0_critérios'!$B$7),3,0)"),"M")</f>
        <v>M</v>
      </c>
      <c r="N90" s="143">
        <f>IFERROR(__xludf.DUMMYFUNCTION("VLOOKUP(C90,IMPORTRANGE('0_critérios'!$C$7,'0_critérios'!$B$7),4,0)"),0.0)</f>
        <v>0</v>
      </c>
      <c r="O90" s="170">
        <f>TRUNC(IF(E92&gt;0,E92,IF(J92&lt;&gt;"-",J92,IF(I92&gt;0,I92,""))),2)</f>
        <v>331.5</v>
      </c>
      <c r="P90" s="145"/>
    </row>
    <row r="91" outlineLevel="1">
      <c r="A91" s="6"/>
      <c r="B91" s="146"/>
      <c r="C91" s="122"/>
      <c r="D91" s="171" t="s">
        <v>452</v>
      </c>
      <c r="E91" s="172" t="s">
        <v>38</v>
      </c>
      <c r="F91" s="172" t="s">
        <v>459</v>
      </c>
      <c r="G91" s="172" t="s">
        <v>460</v>
      </c>
      <c r="H91" s="173" t="s">
        <v>461</v>
      </c>
      <c r="I91" s="172" t="s">
        <v>462</v>
      </c>
      <c r="J91" s="172" t="s">
        <v>463</v>
      </c>
      <c r="K91" s="174" t="s">
        <v>458</v>
      </c>
      <c r="L91" s="151"/>
      <c r="M91" s="151"/>
      <c r="N91" s="151"/>
      <c r="O91" s="152"/>
      <c r="P91" s="145"/>
    </row>
    <row r="92" outlineLevel="1">
      <c r="A92" s="6"/>
      <c r="B92" s="153"/>
      <c r="C92" s="154"/>
      <c r="D92" s="175"/>
      <c r="E92" s="176">
        <v>331.5</v>
      </c>
      <c r="F92" s="176"/>
      <c r="G92" s="176"/>
      <c r="H92" s="176"/>
      <c r="I92" s="177" t="str">
        <f>IF(J92&lt;&gt;"-","-",IF(F92*G92=0,"-",TRUNC(F92*G92,2)))</f>
        <v>-</v>
      </c>
      <c r="J92" s="178" t="str">
        <f>IF(F92*G92*H92=0,"-",TRUNC(F92*G92*H92,2))</f>
        <v>-</v>
      </c>
      <c r="K92" s="179"/>
      <c r="L92" s="160"/>
      <c r="M92" s="160"/>
      <c r="N92" s="160"/>
      <c r="O92" s="161"/>
      <c r="P92" s="145"/>
    </row>
    <row r="93" outlineLevel="1">
      <c r="A93" s="6"/>
      <c r="B93" s="128"/>
      <c r="C93" s="129"/>
      <c r="D93" s="162"/>
      <c r="E93" s="163"/>
      <c r="F93" s="164"/>
      <c r="G93" s="164"/>
      <c r="H93" s="164"/>
      <c r="I93" s="164"/>
      <c r="J93" s="165"/>
      <c r="K93" s="166"/>
      <c r="L93" s="71"/>
      <c r="M93" s="86"/>
      <c r="N93" s="167"/>
      <c r="O93" s="168"/>
      <c r="P93" s="145"/>
    </row>
    <row r="94" outlineLevel="1">
      <c r="A94" s="6"/>
      <c r="B94" s="137" t="s">
        <v>467</v>
      </c>
      <c r="C94" s="183" t="s">
        <v>468</v>
      </c>
      <c r="D94" s="139" t="str">
        <f>IFERROR(__xludf.DUMMYFUNCTION("VLOOKUP(C94,IMPORTRANGE('0_critérios'!$C$7,'0_critérios'!$B$7),2,0)"),"ELETROCALHA LISA OU PERFURADA EM AÇO GALVANIZADO, LARGURA 800MM E ALTURA 50MM, INCLUSIVE EMENDA E FIXAÇÃO - FORNECIMENTO E INSTALAÇÃO. AF_04/2023")</f>
        <v>ELETROCALHA LISA OU PERFURADA EM AÇO GALVANIZADO, LARGURA 800MM E ALTURA 50MM, INCLUSIVE EMENDA E FIXAÇÃO - FORNECIMENTO E INSTALAÇÃO. AF_04/2023</v>
      </c>
      <c r="E94" s="96"/>
      <c r="F94" s="96"/>
      <c r="G94" s="96"/>
      <c r="H94" s="96"/>
      <c r="I94" s="96"/>
      <c r="J94" s="96"/>
      <c r="K94" s="140"/>
      <c r="L94" s="169" t="str">
        <f>'0_critérios'!$A$7</f>
        <v>SINAPI-SINT-ABR/26</v>
      </c>
      <c r="M94" s="142" t="str">
        <f>IFERROR(__xludf.DUMMYFUNCTION("VLOOKUP(C94,IMPORTRANGE('0_critérios'!$C$7,'0_critérios'!$B$7),3,0)"),"M")</f>
        <v>M</v>
      </c>
      <c r="N94" s="143">
        <f>IFERROR(__xludf.DUMMYFUNCTION("VLOOKUP(C94,IMPORTRANGE('0_critérios'!$C$7,'0_critérios'!$B$7),4,0)"),0.0)</f>
        <v>0</v>
      </c>
      <c r="O94" s="170">
        <f>TRUNC(IF(E96&gt;0,E96,IF(J96&lt;&gt;"-",J96,IF(I96&gt;0,I96,""))),2)</f>
        <v>179.4</v>
      </c>
      <c r="P94" s="145"/>
    </row>
    <row r="95" outlineLevel="1">
      <c r="A95" s="6"/>
      <c r="B95" s="146"/>
      <c r="C95" s="122"/>
      <c r="D95" s="171" t="s">
        <v>452</v>
      </c>
      <c r="E95" s="172" t="s">
        <v>38</v>
      </c>
      <c r="F95" s="172" t="s">
        <v>459</v>
      </c>
      <c r="G95" s="172" t="s">
        <v>460</v>
      </c>
      <c r="H95" s="173" t="s">
        <v>461</v>
      </c>
      <c r="I95" s="172" t="s">
        <v>462</v>
      </c>
      <c r="J95" s="172" t="s">
        <v>463</v>
      </c>
      <c r="K95" s="174" t="s">
        <v>458</v>
      </c>
      <c r="L95" s="151"/>
      <c r="M95" s="151"/>
      <c r="N95" s="151"/>
      <c r="O95" s="152"/>
      <c r="P95" s="145"/>
    </row>
    <row r="96" outlineLevel="1">
      <c r="A96" s="6"/>
      <c r="B96" s="153"/>
      <c r="C96" s="154"/>
      <c r="D96" s="175"/>
      <c r="E96" s="176">
        <v>179.4</v>
      </c>
      <c r="F96" s="176"/>
      <c r="G96" s="176"/>
      <c r="H96" s="176"/>
      <c r="I96" s="177" t="str">
        <f>IF(J96&lt;&gt;"-","-",IF(F96*G96=0,"-",TRUNC(F96*G96,2)))</f>
        <v>-</v>
      </c>
      <c r="J96" s="178" t="str">
        <f>IF(F96*G96*H96=0,"-",TRUNC(F96*G96*H96,2))</f>
        <v>-</v>
      </c>
      <c r="K96" s="179"/>
      <c r="L96" s="160"/>
      <c r="M96" s="160"/>
      <c r="N96" s="160"/>
      <c r="O96" s="161"/>
      <c r="P96" s="145"/>
    </row>
    <row r="97" outlineLevel="1">
      <c r="A97" s="6"/>
      <c r="B97" s="128"/>
      <c r="C97" s="129"/>
      <c r="D97" s="162"/>
      <c r="E97" s="163"/>
      <c r="F97" s="164"/>
      <c r="G97" s="164"/>
      <c r="H97" s="164"/>
      <c r="I97" s="164"/>
      <c r="J97" s="165"/>
      <c r="K97" s="166"/>
      <c r="L97" s="71"/>
      <c r="M97" s="86"/>
      <c r="N97" s="167"/>
      <c r="O97" s="168"/>
      <c r="P97" s="145"/>
    </row>
    <row r="98" outlineLevel="1">
      <c r="A98" s="6"/>
      <c r="B98" s="137" t="s">
        <v>469</v>
      </c>
      <c r="C98" s="183" t="s">
        <v>470</v>
      </c>
      <c r="D98" s="139" t="str">
        <f>IFERROR(__xludf.DUMMYFUNCTION("VLOOKUP(C98,IMPORTRANGE('0_critérios'!$C$3,'0_critérios'!$B$3),2,0)"),"ELETRODUTO DE AÇO GALVANIZADO ELETROLÍTICO, TIPO LEVE I - 1""")</f>
        <v>ELETRODUTO DE AÇO GALVANIZADO ELETROLÍTICO, TIPO LEVE I - 1"</v>
      </c>
      <c r="E98" s="96"/>
      <c r="F98" s="96"/>
      <c r="G98" s="96"/>
      <c r="H98" s="96"/>
      <c r="I98" s="96"/>
      <c r="J98" s="96"/>
      <c r="K98" s="140"/>
      <c r="L98" s="184" t="str">
        <f>'0_critérios'!$A$3</f>
        <v>SIURB-EDIF-UNIT-JAN/26</v>
      </c>
      <c r="M98" s="142" t="str">
        <f>IFERROR(__xludf.DUMMYFUNCTION("VLOOKUP(C98,IMPORTRANGE('0_critérios'!$C$3,'0_critérios'!$B$3),3,0)"),"M")</f>
        <v>M</v>
      </c>
      <c r="N98" s="143">
        <f>IFERROR(__xludf.DUMMYFUNCTION("VLOOKUP(C98,IMPORTRANGE('0_critérios'!$C$3,'0_critérios'!$B$3),4,0)"),41.98)</f>
        <v>41.98</v>
      </c>
      <c r="O98" s="144">
        <f>TRUNC(IF(E100&gt;0,E100,IF(J100&lt;&gt;"-",J100,IF(I100&gt;0,I100,""))),2)</f>
        <v>226.2</v>
      </c>
      <c r="P98" s="145"/>
    </row>
    <row r="99" outlineLevel="1">
      <c r="A99" s="6"/>
      <c r="B99" s="146"/>
      <c r="C99" s="122"/>
      <c r="D99" s="147" t="s">
        <v>452</v>
      </c>
      <c r="E99" s="148" t="s">
        <v>38</v>
      </c>
      <c r="F99" s="147" t="s">
        <v>453</v>
      </c>
      <c r="G99" s="147" t="s">
        <v>454</v>
      </c>
      <c r="H99" s="147" t="s">
        <v>455</v>
      </c>
      <c r="I99" s="147" t="s">
        <v>456</v>
      </c>
      <c r="J99" s="149" t="s">
        <v>457</v>
      </c>
      <c r="K99" s="150" t="s">
        <v>458</v>
      </c>
      <c r="L99" s="151"/>
      <c r="M99" s="151"/>
      <c r="N99" s="151"/>
      <c r="O99" s="152"/>
      <c r="P99" s="145"/>
    </row>
    <row r="100" outlineLevel="1">
      <c r="A100" s="6"/>
      <c r="B100" s="153"/>
      <c r="C100" s="154"/>
      <c r="D100" s="155"/>
      <c r="E100" s="156">
        <v>226.2</v>
      </c>
      <c r="F100" s="155"/>
      <c r="G100" s="155"/>
      <c r="H100" s="155"/>
      <c r="I100" s="157" t="str">
        <f>IF(J100&lt;&gt;"-","-",IF(F100*G100=0,"-",TRUNC(F100*G100,2)))</f>
        <v>-</v>
      </c>
      <c r="J100" s="158" t="str">
        <f>IF(F100*G100*H100=0,"-",TRUNC(F100*G100*H100,2))</f>
        <v>-</v>
      </c>
      <c r="K100" s="159"/>
      <c r="L100" s="160"/>
      <c r="M100" s="160"/>
      <c r="N100" s="160"/>
      <c r="O100" s="161"/>
      <c r="P100" s="145"/>
    </row>
    <row r="101" outlineLevel="1">
      <c r="A101" s="109"/>
      <c r="B101" s="128"/>
      <c r="C101" s="129"/>
      <c r="D101" s="84"/>
      <c r="E101" s="86"/>
      <c r="F101" s="86"/>
      <c r="G101" s="86"/>
      <c r="H101" s="86"/>
      <c r="I101" s="86"/>
      <c r="J101" s="86"/>
      <c r="K101" s="84"/>
      <c r="L101" s="71"/>
      <c r="M101" s="71"/>
      <c r="N101" s="130"/>
      <c r="O101" s="131"/>
      <c r="P101" s="145"/>
    </row>
    <row r="102" outlineLevel="1">
      <c r="A102" s="109"/>
      <c r="B102" s="137" t="s">
        <v>471</v>
      </c>
      <c r="C102" s="183" t="s">
        <v>472</v>
      </c>
      <c r="D102" s="139" t="str">
        <f>IFERROR(__xludf.DUMMYFUNCTION("VLOOKUP(C102,IMPORTRANGE('0_critérios'!$C$3,'0_critérios'!$B$3),2,0)"),"ELETRODUTO DE AÇO GALVANIZADO ELETROLÍTICO, TIPO LEVE I - 2""")</f>
        <v>ELETRODUTO DE AÇO GALVANIZADO ELETROLÍTICO, TIPO LEVE I - 2"</v>
      </c>
      <c r="E102" s="96"/>
      <c r="F102" s="96"/>
      <c r="G102" s="96"/>
      <c r="H102" s="96"/>
      <c r="I102" s="96"/>
      <c r="J102" s="96"/>
      <c r="K102" s="140"/>
      <c r="L102" s="184" t="str">
        <f>'0_critérios'!$A$3</f>
        <v>SIURB-EDIF-UNIT-JAN/26</v>
      </c>
      <c r="M102" s="142" t="str">
        <f>IFERROR(__xludf.DUMMYFUNCTION("VLOOKUP(C102,IMPORTRANGE('0_critérios'!$C$3,'0_critérios'!$B$3),3,0)"),"M")</f>
        <v>M</v>
      </c>
      <c r="N102" s="143">
        <f>IFERROR(__xludf.DUMMYFUNCTION("VLOOKUP(C102,IMPORTRANGE('0_critérios'!$C$3,'0_critérios'!$B$3),4,0)"),77.49)</f>
        <v>77.49</v>
      </c>
      <c r="O102" s="144">
        <f>TRUNC(IF(E104&gt;0,E104,IF(J104&lt;&gt;"-",J104,IF(I104&gt;0,I104,""))),2)</f>
        <v>46.8</v>
      </c>
      <c r="P102" s="145"/>
    </row>
    <row r="103" outlineLevel="1">
      <c r="A103" s="109"/>
      <c r="B103" s="146"/>
      <c r="C103" s="122"/>
      <c r="D103" s="147" t="s">
        <v>452</v>
      </c>
      <c r="E103" s="148" t="s">
        <v>38</v>
      </c>
      <c r="F103" s="147" t="s">
        <v>453</v>
      </c>
      <c r="G103" s="147" t="s">
        <v>454</v>
      </c>
      <c r="H103" s="147" t="s">
        <v>455</v>
      </c>
      <c r="I103" s="147" t="s">
        <v>456</v>
      </c>
      <c r="J103" s="149" t="s">
        <v>457</v>
      </c>
      <c r="K103" s="150" t="s">
        <v>458</v>
      </c>
      <c r="L103" s="151"/>
      <c r="M103" s="151"/>
      <c r="N103" s="151"/>
      <c r="O103" s="152"/>
      <c r="P103" s="145"/>
    </row>
    <row r="104" outlineLevel="1">
      <c r="A104" s="109"/>
      <c r="B104" s="153"/>
      <c r="C104" s="154"/>
      <c r="D104" s="155"/>
      <c r="E104" s="156">
        <v>46.8</v>
      </c>
      <c r="F104" s="155"/>
      <c r="G104" s="155"/>
      <c r="H104" s="155"/>
      <c r="I104" s="157" t="str">
        <f>IF(J104&lt;&gt;"-","-",IF(F104*G104=0,"-",TRUNC(F104*G104,2)))</f>
        <v>-</v>
      </c>
      <c r="J104" s="158" t="str">
        <f>IF(F104*G104*H104=0,"-",TRUNC(F104*G104*H104,2))</f>
        <v>-</v>
      </c>
      <c r="K104" s="185"/>
      <c r="L104" s="160"/>
      <c r="M104" s="160"/>
      <c r="N104" s="160"/>
      <c r="O104" s="161"/>
      <c r="P104" s="145"/>
    </row>
    <row r="105" outlineLevel="1">
      <c r="A105" s="109"/>
      <c r="B105" s="128"/>
      <c r="C105" s="129"/>
      <c r="D105" s="84"/>
      <c r="E105" s="86"/>
      <c r="F105" s="86"/>
      <c r="G105" s="86"/>
      <c r="H105" s="86"/>
      <c r="I105" s="86"/>
      <c r="J105" s="86"/>
      <c r="K105" s="84"/>
      <c r="L105" s="71"/>
      <c r="M105" s="71"/>
      <c r="N105" s="130"/>
      <c r="O105" s="131"/>
      <c r="P105" s="145"/>
    </row>
    <row r="106" outlineLevel="1">
      <c r="A106" s="109"/>
      <c r="B106" s="137" t="s">
        <v>473</v>
      </c>
      <c r="C106" s="183" t="s">
        <v>405</v>
      </c>
      <c r="D106" s="139" t="str">
        <f>IFERROR(__xludf.DUMMYFUNCTION("VLOOKUP(C106,IMPORTRANGE('0_critérios'!$C$3,'0_critérios'!$B$3),2,0)"),"ELETRODUTO DE AÇO GALVANIZADO ELETROLÍTICO, TIPO LEVE I - 3/4""")</f>
        <v>ELETRODUTO DE AÇO GALVANIZADO ELETROLÍTICO, TIPO LEVE I - 3/4"</v>
      </c>
      <c r="E106" s="96"/>
      <c r="F106" s="96"/>
      <c r="G106" s="96"/>
      <c r="H106" s="96"/>
      <c r="I106" s="96"/>
      <c r="J106" s="96"/>
      <c r="K106" s="140"/>
      <c r="L106" s="184" t="str">
        <f>'0_critérios'!$A$3</f>
        <v>SIURB-EDIF-UNIT-JAN/26</v>
      </c>
      <c r="M106" s="142" t="str">
        <f>IFERROR(__xludf.DUMMYFUNCTION("VLOOKUP(C106,IMPORTRANGE('0_critérios'!$C$3,'0_critérios'!$B$3),3,0)"),"M")</f>
        <v>M</v>
      </c>
      <c r="N106" s="143">
        <f>IFERROR(__xludf.DUMMYFUNCTION("VLOOKUP(C106,IMPORTRANGE('0_critérios'!$C$3,'0_critérios'!$B$3),4,0)"),39.22)</f>
        <v>39.22</v>
      </c>
      <c r="O106" s="144">
        <f>TRUNC(IF(E108&gt;0,E108,IF(J108&lt;&gt;"-",J108,IF(I108&gt;0,I108,""))),2)</f>
        <v>210.6</v>
      </c>
      <c r="P106" s="145"/>
    </row>
    <row r="107" outlineLevel="1">
      <c r="A107" s="109"/>
      <c r="B107" s="146"/>
      <c r="C107" s="122"/>
      <c r="D107" s="147" t="s">
        <v>452</v>
      </c>
      <c r="E107" s="148" t="s">
        <v>38</v>
      </c>
      <c r="F107" s="147" t="s">
        <v>453</v>
      </c>
      <c r="G107" s="147" t="s">
        <v>454</v>
      </c>
      <c r="H107" s="147" t="s">
        <v>455</v>
      </c>
      <c r="I107" s="147" t="s">
        <v>456</v>
      </c>
      <c r="J107" s="149" t="s">
        <v>457</v>
      </c>
      <c r="K107" s="150" t="s">
        <v>458</v>
      </c>
      <c r="L107" s="151"/>
      <c r="M107" s="151"/>
      <c r="N107" s="151"/>
      <c r="O107" s="152"/>
      <c r="P107" s="145"/>
    </row>
    <row r="108" outlineLevel="1">
      <c r="A108" s="109"/>
      <c r="B108" s="153"/>
      <c r="C108" s="154"/>
      <c r="D108" s="155"/>
      <c r="E108" s="156">
        <v>210.6</v>
      </c>
      <c r="F108" s="155"/>
      <c r="G108" s="155"/>
      <c r="H108" s="155"/>
      <c r="I108" s="157" t="str">
        <f>IF(J108&lt;&gt;"-","-",IF(F108*G108=0,"-",TRUNC(F108*G108,2)))</f>
        <v>-</v>
      </c>
      <c r="J108" s="158" t="str">
        <f>IF(F108*G108*H108=0,"-",TRUNC(F108*G108*H108,2))</f>
        <v>-</v>
      </c>
      <c r="K108" s="185"/>
      <c r="L108" s="160"/>
      <c r="M108" s="160"/>
      <c r="N108" s="160"/>
      <c r="O108" s="161"/>
      <c r="P108" s="145"/>
    </row>
    <row r="109" outlineLevel="1">
      <c r="A109" s="109"/>
      <c r="B109" s="128"/>
      <c r="C109" s="129"/>
      <c r="D109" s="84"/>
      <c r="E109" s="86"/>
      <c r="F109" s="86"/>
      <c r="G109" s="86"/>
      <c r="H109" s="86"/>
      <c r="I109" s="86"/>
      <c r="J109" s="86"/>
      <c r="K109" s="84"/>
      <c r="L109" s="71"/>
      <c r="M109" s="71"/>
      <c r="N109" s="130"/>
      <c r="O109" s="131"/>
      <c r="P109" s="145"/>
    </row>
    <row r="110" outlineLevel="1">
      <c r="A110" s="109"/>
      <c r="B110" s="137" t="s">
        <v>474</v>
      </c>
      <c r="C110" s="183" t="s">
        <v>475</v>
      </c>
      <c r="D110" s="139" t="str">
        <f>IFERROR(__xludf.DUMMYFUNCTION("VLOOKUP(C110,IMPORTRANGE('0_critérios'!$C$3,'0_critérios'!$B$3),2,0)"),"ELETRODUTO DE PVC RÍGIDO, ROSCÁVEL - 32MM (1"")")</f>
        <v>ELETRODUTO DE PVC RÍGIDO, ROSCÁVEL - 32MM (1")</v>
      </c>
      <c r="E110" s="96"/>
      <c r="F110" s="96"/>
      <c r="G110" s="96"/>
      <c r="H110" s="96"/>
      <c r="I110" s="96"/>
      <c r="J110" s="96"/>
      <c r="K110" s="140"/>
      <c r="L110" s="184" t="str">
        <f>'0_critérios'!$A$3</f>
        <v>SIURB-EDIF-UNIT-JAN/26</v>
      </c>
      <c r="M110" s="142" t="str">
        <f>IFERROR(__xludf.DUMMYFUNCTION("VLOOKUP(C110,IMPORTRANGE('0_critérios'!$C$3,'0_critérios'!$B$3),3,0)"),"M")</f>
        <v>M</v>
      </c>
      <c r="N110" s="143">
        <f>IFERROR(__xludf.DUMMYFUNCTION("VLOOKUP(C110,IMPORTRANGE('0_critérios'!$C$3,'0_critérios'!$B$3),4,0)"),26.6)</f>
        <v>26.6</v>
      </c>
      <c r="O110" s="144">
        <f>TRUNC(IF(E112&gt;0,E112,IF(J112&lt;&gt;"-",J112,IF(I112&gt;0,I112,""))),2)</f>
        <v>435</v>
      </c>
      <c r="P110" s="145"/>
    </row>
    <row r="111" outlineLevel="1">
      <c r="A111" s="109"/>
      <c r="B111" s="146"/>
      <c r="C111" s="122"/>
      <c r="D111" s="147" t="s">
        <v>452</v>
      </c>
      <c r="E111" s="148" t="s">
        <v>38</v>
      </c>
      <c r="F111" s="147" t="s">
        <v>453</v>
      </c>
      <c r="G111" s="147" t="s">
        <v>454</v>
      </c>
      <c r="H111" s="147" t="s">
        <v>455</v>
      </c>
      <c r="I111" s="147" t="s">
        <v>456</v>
      </c>
      <c r="J111" s="149" t="s">
        <v>457</v>
      </c>
      <c r="K111" s="150" t="s">
        <v>458</v>
      </c>
      <c r="L111" s="151"/>
      <c r="M111" s="151"/>
      <c r="N111" s="151"/>
      <c r="O111" s="152"/>
      <c r="P111" s="145"/>
    </row>
    <row r="112" outlineLevel="1">
      <c r="A112" s="109"/>
      <c r="B112" s="153"/>
      <c r="C112" s="154"/>
      <c r="D112" s="155"/>
      <c r="E112" s="156">
        <v>435.0</v>
      </c>
      <c r="F112" s="155"/>
      <c r="G112" s="155"/>
      <c r="H112" s="155"/>
      <c r="I112" s="157" t="str">
        <f>IF(J112&lt;&gt;"-","-",IF(F112*G112=0,"-",TRUNC(F112*G112,2)))</f>
        <v>-</v>
      </c>
      <c r="J112" s="158" t="str">
        <f>IF(F112*G112*H112=0,"-",TRUNC(F112*G112*H112,2))</f>
        <v>-</v>
      </c>
      <c r="K112" s="185"/>
      <c r="L112" s="160"/>
      <c r="M112" s="160"/>
      <c r="N112" s="160"/>
      <c r="O112" s="161"/>
      <c r="P112" s="145"/>
    </row>
    <row r="113" outlineLevel="1">
      <c r="A113" s="109"/>
      <c r="B113" s="128"/>
      <c r="C113" s="129"/>
      <c r="D113" s="84"/>
      <c r="E113" s="86"/>
      <c r="F113" s="86"/>
      <c r="G113" s="86"/>
      <c r="H113" s="86"/>
      <c r="I113" s="86"/>
      <c r="J113" s="86"/>
      <c r="K113" s="84"/>
      <c r="L113" s="71"/>
      <c r="M113" s="71"/>
      <c r="N113" s="130"/>
      <c r="O113" s="131"/>
      <c r="P113" s="145"/>
    </row>
    <row r="114" outlineLevel="1">
      <c r="A114" s="109"/>
      <c r="B114" s="137" t="s">
        <v>476</v>
      </c>
      <c r="C114" s="183" t="s">
        <v>477</v>
      </c>
      <c r="D114" s="139" t="str">
        <f>IFERROR(__xludf.DUMMYFUNCTION("VLOOKUP(C114,IMPORTRANGE('0_critérios'!$C$3,'0_critérios'!$B$3),2,0)"),"ELETRODUTO DE PVC RÍGIDO, ROSCÁVEL - 25MM (3/4"")")</f>
        <v>ELETRODUTO DE PVC RÍGIDO, ROSCÁVEL - 25MM (3/4")</v>
      </c>
      <c r="E114" s="96"/>
      <c r="F114" s="96"/>
      <c r="G114" s="96"/>
      <c r="H114" s="96"/>
      <c r="I114" s="96"/>
      <c r="J114" s="96"/>
      <c r="K114" s="140"/>
      <c r="L114" s="184" t="str">
        <f>'0_critérios'!$A$3</f>
        <v>SIURB-EDIF-UNIT-JAN/26</v>
      </c>
      <c r="M114" s="142" t="str">
        <f>IFERROR(__xludf.DUMMYFUNCTION("VLOOKUP(C114,IMPORTRANGE('0_critérios'!$C$3,'0_critérios'!$B$3),3,0)"),"M")</f>
        <v>M</v>
      </c>
      <c r="N114" s="143">
        <f>IFERROR(__xludf.DUMMYFUNCTION("VLOOKUP(C114,IMPORTRANGE('0_critérios'!$C$3,'0_critérios'!$B$3),4,0)"),24.05)</f>
        <v>24.05</v>
      </c>
      <c r="O114" s="144">
        <f>TRUNC(IF(E116&gt;0,E116,IF(J116&lt;&gt;"-",J116,IF(I116&gt;0,I116,""))),2)</f>
        <v>336</v>
      </c>
      <c r="P114" s="145"/>
    </row>
    <row r="115" outlineLevel="1">
      <c r="A115" s="109"/>
      <c r="B115" s="146"/>
      <c r="C115" s="122"/>
      <c r="D115" s="147" t="s">
        <v>452</v>
      </c>
      <c r="E115" s="148" t="s">
        <v>38</v>
      </c>
      <c r="F115" s="147" t="s">
        <v>453</v>
      </c>
      <c r="G115" s="147" t="s">
        <v>454</v>
      </c>
      <c r="H115" s="147" t="s">
        <v>455</v>
      </c>
      <c r="I115" s="147" t="s">
        <v>456</v>
      </c>
      <c r="J115" s="149" t="s">
        <v>457</v>
      </c>
      <c r="K115" s="150" t="s">
        <v>458</v>
      </c>
      <c r="L115" s="151"/>
      <c r="M115" s="151"/>
      <c r="N115" s="151"/>
      <c r="O115" s="152"/>
      <c r="P115" s="145"/>
    </row>
    <row r="116" outlineLevel="1">
      <c r="A116" s="109"/>
      <c r="B116" s="153"/>
      <c r="C116" s="154"/>
      <c r="D116" s="155"/>
      <c r="E116" s="156">
        <v>336.0</v>
      </c>
      <c r="F116" s="155"/>
      <c r="G116" s="155"/>
      <c r="H116" s="155"/>
      <c r="I116" s="157" t="str">
        <f>IF(J116&lt;&gt;"-","-",IF(F116*G116=0,"-",TRUNC(F116*G116,2)))</f>
        <v>-</v>
      </c>
      <c r="J116" s="158" t="str">
        <f>IF(F116*G116*H116=0,"-",TRUNC(F116*G116*H116,2))</f>
        <v>-</v>
      </c>
      <c r="K116" s="185"/>
      <c r="L116" s="160"/>
      <c r="M116" s="160"/>
      <c r="N116" s="160"/>
      <c r="O116" s="161"/>
      <c r="P116" s="145"/>
    </row>
    <row r="117" outlineLevel="1">
      <c r="A117" s="109"/>
      <c r="B117" s="128"/>
      <c r="C117" s="129"/>
      <c r="D117" s="84"/>
      <c r="E117" s="86"/>
      <c r="F117" s="86"/>
      <c r="G117" s="86"/>
      <c r="H117" s="86"/>
      <c r="I117" s="86"/>
      <c r="J117" s="86"/>
      <c r="K117" s="84"/>
      <c r="L117" s="71"/>
      <c r="M117" s="71"/>
      <c r="N117" s="130"/>
      <c r="O117" s="131"/>
      <c r="P117" s="145"/>
    </row>
    <row r="118">
      <c r="A118" s="133"/>
      <c r="B118" s="134" t="s">
        <v>90</v>
      </c>
      <c r="C118" s="135" t="s">
        <v>91</v>
      </c>
      <c r="D118" s="115"/>
      <c r="E118" s="115"/>
      <c r="F118" s="115"/>
      <c r="G118" s="115"/>
      <c r="H118" s="115"/>
      <c r="I118" s="115"/>
      <c r="J118" s="115"/>
      <c r="K118" s="115"/>
      <c r="L118" s="115"/>
      <c r="M118" s="115"/>
      <c r="N118" s="115"/>
      <c r="O118" s="116"/>
      <c r="P118" s="145"/>
    </row>
    <row r="119" outlineLevel="1">
      <c r="A119" s="127"/>
      <c r="B119" s="128"/>
      <c r="C119" s="129"/>
      <c r="D119" s="84"/>
      <c r="E119" s="86"/>
      <c r="F119" s="86"/>
      <c r="G119" s="86"/>
      <c r="H119" s="86"/>
      <c r="I119" s="86"/>
      <c r="J119" s="86"/>
      <c r="K119" s="84"/>
      <c r="L119" s="71"/>
      <c r="M119" s="71"/>
      <c r="N119" s="130"/>
      <c r="O119" s="131"/>
      <c r="P119" s="145"/>
    </row>
    <row r="120" outlineLevel="1">
      <c r="A120" s="6"/>
      <c r="B120" s="137" t="s">
        <v>92</v>
      </c>
      <c r="C120" s="183" t="s">
        <v>93</v>
      </c>
      <c r="D120" s="186" t="str">
        <f>VLOOKUP(C120,'3_COMPOSIÇÃO'!A:E,2,0)</f>
        <v>Caixa p/quadro (2000 x 1200 x 40mm) em chapa galvanizada, inclusive barramento, isolador e montagem, exclusive disjuntores</v>
      </c>
      <c r="E120" s="96"/>
      <c r="F120" s="96"/>
      <c r="G120" s="96"/>
      <c r="H120" s="96"/>
      <c r="I120" s="96"/>
      <c r="J120" s="96"/>
      <c r="K120" s="140"/>
      <c r="L120" s="187" t="s">
        <v>96</v>
      </c>
      <c r="M120" s="188" t="str">
        <f>VLOOKUP(C120,'3_COMPOSIÇÃO'!A:E,3,0)</f>
        <v>UN</v>
      </c>
      <c r="N120" s="188">
        <f>VLOOKUP(C120,'3_COMPOSIÇÃO'!A:E,5,0)</f>
        <v>20868.36</v>
      </c>
      <c r="O120" s="144">
        <f>IF(E122&gt;0,E122,IF(J122&lt;&gt;"-",J122,IF(I122&gt;0,I122,"")))</f>
        <v>2</v>
      </c>
      <c r="P120" s="145"/>
    </row>
    <row r="121" outlineLevel="1">
      <c r="A121" s="6"/>
      <c r="B121" s="146"/>
      <c r="C121" s="122"/>
      <c r="D121" s="189" t="s">
        <v>452</v>
      </c>
      <c r="E121" s="189" t="s">
        <v>38</v>
      </c>
      <c r="F121" s="189" t="s">
        <v>459</v>
      </c>
      <c r="G121" s="189" t="s">
        <v>460</v>
      </c>
      <c r="H121" s="190" t="s">
        <v>461</v>
      </c>
      <c r="I121" s="189" t="s">
        <v>462</v>
      </c>
      <c r="J121" s="189" t="s">
        <v>463</v>
      </c>
      <c r="K121" s="191" t="s">
        <v>458</v>
      </c>
      <c r="L121" s="122"/>
      <c r="M121" s="122"/>
      <c r="N121" s="122"/>
      <c r="O121" s="152"/>
      <c r="P121" s="145"/>
    </row>
    <row r="122" outlineLevel="1">
      <c r="A122" s="6"/>
      <c r="B122" s="153"/>
      <c r="C122" s="154"/>
      <c r="D122" s="192"/>
      <c r="E122" s="193">
        <v>2.0</v>
      </c>
      <c r="F122" s="193"/>
      <c r="G122" s="193"/>
      <c r="H122" s="194"/>
      <c r="I122" s="195"/>
      <c r="J122" s="195" t="str">
        <f>IF(K122&lt;&gt;"-","-",IF(G122*H122=0,"-",TRUNC(G122*H122,2)))</f>
        <v>-</v>
      </c>
      <c r="K122" s="196"/>
      <c r="L122" s="154"/>
      <c r="M122" s="154"/>
      <c r="N122" s="154"/>
      <c r="O122" s="161"/>
      <c r="P122" s="145"/>
    </row>
    <row r="123" outlineLevel="1">
      <c r="A123" s="6"/>
      <c r="B123" s="128"/>
      <c r="C123" s="129"/>
      <c r="D123" s="162"/>
      <c r="E123" s="163"/>
      <c r="F123" s="164"/>
      <c r="G123" s="164"/>
      <c r="H123" s="164"/>
      <c r="I123" s="164"/>
      <c r="J123" s="165"/>
      <c r="K123" s="166"/>
      <c r="L123" s="71"/>
      <c r="M123" s="86"/>
      <c r="N123" s="167"/>
      <c r="O123" s="168"/>
      <c r="P123" s="145"/>
    </row>
    <row r="124" outlineLevel="1">
      <c r="A124" s="109"/>
      <c r="B124" s="137" t="s">
        <v>97</v>
      </c>
      <c r="C124" s="138" t="s">
        <v>98</v>
      </c>
      <c r="D124" s="139" t="str">
        <f>IFERROR(__xludf.DUMMYFUNCTION("VLOOKUP(C124,IMPORTRANGE('0_critérios'!$C$3,'0_critérios'!$B$3),2,0)"),"DISJUNTOR AUTOMÁTICO TRIPOLAR A SECO 1600A/600V")</f>
        <v>DISJUNTOR AUTOMÁTICO TRIPOLAR A SECO 1600A/600V</v>
      </c>
      <c r="E124" s="96"/>
      <c r="F124" s="96"/>
      <c r="G124" s="96"/>
      <c r="H124" s="96"/>
      <c r="I124" s="96"/>
      <c r="J124" s="96"/>
      <c r="K124" s="140"/>
      <c r="L124" s="184" t="str">
        <f>'0_critérios'!$A$3</f>
        <v>SIURB-EDIF-UNIT-JAN/26</v>
      </c>
      <c r="M124" s="142" t="str">
        <f>IFERROR(__xludf.DUMMYFUNCTION("VLOOKUP(C124,IMPORTRANGE('0_critérios'!$C$3,'0_critérios'!$B$3),3,0)"),"UN")</f>
        <v>UN</v>
      </c>
      <c r="N124" s="143">
        <f>IFERROR(__xludf.DUMMYFUNCTION("VLOOKUP(C124,IMPORTRANGE('0_critérios'!$C$3,'0_critérios'!$B$3),4,0)"),29957.46)</f>
        <v>29957.46</v>
      </c>
      <c r="O124" s="144">
        <f>TRUNC(IF(E126&gt;0,E126,IF(J126&lt;&gt;"-",J126,IF(I126&gt;0,I126,""))),2)</f>
        <v>6</v>
      </c>
      <c r="P124" s="145"/>
    </row>
    <row r="125" outlineLevel="1">
      <c r="A125" s="109"/>
      <c r="B125" s="146"/>
      <c r="C125" s="122"/>
      <c r="D125" s="147" t="s">
        <v>452</v>
      </c>
      <c r="E125" s="148" t="s">
        <v>38</v>
      </c>
      <c r="F125" s="147" t="s">
        <v>453</v>
      </c>
      <c r="G125" s="147" t="s">
        <v>454</v>
      </c>
      <c r="H125" s="147" t="s">
        <v>455</v>
      </c>
      <c r="I125" s="147" t="s">
        <v>456</v>
      </c>
      <c r="J125" s="149" t="s">
        <v>457</v>
      </c>
      <c r="K125" s="150" t="s">
        <v>458</v>
      </c>
      <c r="L125" s="151"/>
      <c r="M125" s="151"/>
      <c r="N125" s="151"/>
      <c r="O125" s="152"/>
      <c r="P125" s="145"/>
    </row>
    <row r="126" outlineLevel="1">
      <c r="A126" s="109"/>
      <c r="B126" s="153"/>
      <c r="C126" s="154"/>
      <c r="D126" s="155"/>
      <c r="E126" s="156">
        <v>6.0</v>
      </c>
      <c r="F126" s="155"/>
      <c r="G126" s="155"/>
      <c r="H126" s="155"/>
      <c r="I126" s="157" t="str">
        <f>IF(J126&lt;&gt;"-","-",IF(F126*G126=0,"-",TRUNC(F126*G126,2)))</f>
        <v>-</v>
      </c>
      <c r="J126" s="158" t="str">
        <f>IF(F126*G126*H126=0,"-",TRUNC(F126*G126*H126,2))</f>
        <v>-</v>
      </c>
      <c r="K126" s="159"/>
      <c r="L126" s="160"/>
      <c r="M126" s="160"/>
      <c r="N126" s="160"/>
      <c r="O126" s="161"/>
      <c r="P126" s="145"/>
    </row>
    <row r="127" outlineLevel="1">
      <c r="A127" s="6"/>
      <c r="B127" s="128"/>
      <c r="C127" s="129"/>
      <c r="D127" s="162"/>
      <c r="E127" s="163"/>
      <c r="F127" s="164"/>
      <c r="G127" s="164"/>
      <c r="H127" s="164"/>
      <c r="I127" s="164"/>
      <c r="J127" s="165"/>
      <c r="K127" s="166"/>
      <c r="L127" s="71"/>
      <c r="M127" s="86"/>
      <c r="N127" s="167"/>
      <c r="O127" s="168"/>
      <c r="P127" s="145"/>
    </row>
    <row r="128" outlineLevel="1">
      <c r="A128" s="6"/>
      <c r="B128" s="137" t="s">
        <v>101</v>
      </c>
      <c r="C128" s="138" t="s">
        <v>102</v>
      </c>
      <c r="D128" s="139" t="str">
        <f>IFERROR(__xludf.DUMMYFUNCTION("VLOOKUP(C128,IMPORTRANGE('0_critérios'!$C$3,'0_critérios'!$B$3),2,0)"),"TRANSFORMADOR DE CORRENTE PARA PROTEÇÃO DE INSTALAÇÃO PRIMÁRIA (TENSÃO MÁXIMA 15kV – USO INTERNO) – RELAÇÃO 200:5A")</f>
        <v>TRANSFORMADOR DE CORRENTE PARA PROTEÇÃO DE INSTALAÇÃO PRIMÁRIA (TENSÃO MÁXIMA 15kV – USO INTERNO) – RELAÇÃO 200:5A</v>
      </c>
      <c r="E128" s="96"/>
      <c r="F128" s="96"/>
      <c r="G128" s="96"/>
      <c r="H128" s="96"/>
      <c r="I128" s="96"/>
      <c r="J128" s="96"/>
      <c r="K128" s="140"/>
      <c r="L128" s="184" t="str">
        <f>'0_critérios'!$A$3</f>
        <v>SIURB-EDIF-UNIT-JAN/26</v>
      </c>
      <c r="M128" s="142" t="str">
        <f>IFERROR(__xludf.DUMMYFUNCTION("VLOOKUP(C128,IMPORTRANGE('0_critérios'!$C$3,'0_critérios'!$B$3),3,0)"),"UN")</f>
        <v>UN</v>
      </c>
      <c r="N128" s="143">
        <f>IFERROR(__xludf.DUMMYFUNCTION("VLOOKUP(C128,IMPORTRANGE('0_critérios'!$C$3,'0_critérios'!$B$3),4,0)"),1526.14)</f>
        <v>1526.14</v>
      </c>
      <c r="O128" s="144">
        <f>TRUNC(IF(E130&gt;0,E130,IF(J130&lt;&gt;"-",J130,IF(I130&gt;0,I130,""))),2)</f>
        <v>3</v>
      </c>
      <c r="P128" s="145"/>
    </row>
    <row r="129" outlineLevel="1">
      <c r="A129" s="6"/>
      <c r="B129" s="146"/>
      <c r="C129" s="122"/>
      <c r="D129" s="147" t="s">
        <v>452</v>
      </c>
      <c r="E129" s="148" t="s">
        <v>38</v>
      </c>
      <c r="F129" s="147" t="s">
        <v>453</v>
      </c>
      <c r="G129" s="147" t="s">
        <v>454</v>
      </c>
      <c r="H129" s="147" t="s">
        <v>455</v>
      </c>
      <c r="I129" s="147" t="s">
        <v>456</v>
      </c>
      <c r="J129" s="149" t="s">
        <v>457</v>
      </c>
      <c r="K129" s="150" t="s">
        <v>458</v>
      </c>
      <c r="L129" s="151"/>
      <c r="M129" s="151"/>
      <c r="N129" s="151"/>
      <c r="O129" s="152"/>
      <c r="P129" s="145"/>
    </row>
    <row r="130" outlineLevel="1">
      <c r="A130" s="6"/>
      <c r="B130" s="153"/>
      <c r="C130" s="154"/>
      <c r="D130" s="155"/>
      <c r="E130" s="156">
        <v>3.0</v>
      </c>
      <c r="F130" s="155"/>
      <c r="G130" s="155"/>
      <c r="H130" s="155"/>
      <c r="I130" s="157" t="str">
        <f>IF(J130&lt;&gt;"-","-",IF(F130*G130=0,"-",TRUNC(F130*G130,2)))</f>
        <v>-</v>
      </c>
      <c r="J130" s="158" t="str">
        <f>IF(F130*G130*H130=0,"-",TRUNC(F130*G130*H130,2))</f>
        <v>-</v>
      </c>
      <c r="K130" s="159"/>
      <c r="L130" s="160"/>
      <c r="M130" s="160"/>
      <c r="N130" s="160"/>
      <c r="O130" s="161"/>
      <c r="P130" s="145"/>
    </row>
    <row r="131" outlineLevel="1">
      <c r="A131" s="6"/>
      <c r="B131" s="128"/>
      <c r="C131" s="129"/>
      <c r="D131" s="162"/>
      <c r="E131" s="163"/>
      <c r="F131" s="164"/>
      <c r="G131" s="164"/>
      <c r="H131" s="164"/>
      <c r="I131" s="164"/>
      <c r="J131" s="165"/>
      <c r="K131" s="166"/>
      <c r="L131" s="71"/>
      <c r="M131" s="86"/>
      <c r="N131" s="167"/>
      <c r="O131" s="168"/>
      <c r="P131" s="145"/>
    </row>
    <row r="132" outlineLevel="1">
      <c r="A132" s="6"/>
      <c r="B132" s="137" t="s">
        <v>105</v>
      </c>
      <c r="C132" s="138" t="s">
        <v>106</v>
      </c>
      <c r="D132" s="139" t="str">
        <f>IFERROR(__xludf.DUMMYFUNCTION("VLOOKUP(C132,IMPORTRANGE('0_critérios'!$C$3,'0_critérios'!$B$3),2,0)"),"MINI DISJUNTOR - TIPO EUROPEU (IEC) - BIPOLAR 6/25A")</f>
        <v>MINI DISJUNTOR - TIPO EUROPEU (IEC) - BIPOLAR 6/25A</v>
      </c>
      <c r="E132" s="96"/>
      <c r="F132" s="96"/>
      <c r="G132" s="96"/>
      <c r="H132" s="96"/>
      <c r="I132" s="96"/>
      <c r="J132" s="96"/>
      <c r="K132" s="140"/>
      <c r="L132" s="184" t="str">
        <f>'0_critérios'!$A$3</f>
        <v>SIURB-EDIF-UNIT-JAN/26</v>
      </c>
      <c r="M132" s="142" t="str">
        <f>IFERROR(__xludf.DUMMYFUNCTION("VLOOKUP(C132,IMPORTRANGE('0_critérios'!$C$3,'0_critérios'!$B$3),3,0)"),"UN")</f>
        <v>UN</v>
      </c>
      <c r="N132" s="143">
        <f>IFERROR(__xludf.DUMMYFUNCTION("VLOOKUP(C132,IMPORTRANGE('0_critérios'!$C$3,'0_critérios'!$B$3),4,0)"),82.07)</f>
        <v>82.07</v>
      </c>
      <c r="O132" s="144">
        <f>TRUNC(IF(E134&gt;0,E134,IF(J134&lt;&gt;"-",J134,IF(I134&gt;0,I134,""))),2)</f>
        <v>3</v>
      </c>
      <c r="P132" s="145"/>
    </row>
    <row r="133" outlineLevel="1">
      <c r="A133" s="6"/>
      <c r="B133" s="146"/>
      <c r="C133" s="122"/>
      <c r="D133" s="147" t="s">
        <v>452</v>
      </c>
      <c r="E133" s="148" t="s">
        <v>38</v>
      </c>
      <c r="F133" s="147" t="s">
        <v>453</v>
      </c>
      <c r="G133" s="147" t="s">
        <v>454</v>
      </c>
      <c r="H133" s="147" t="s">
        <v>455</v>
      </c>
      <c r="I133" s="147" t="s">
        <v>456</v>
      </c>
      <c r="J133" s="149" t="s">
        <v>457</v>
      </c>
      <c r="K133" s="150" t="s">
        <v>458</v>
      </c>
      <c r="L133" s="151"/>
      <c r="M133" s="151"/>
      <c r="N133" s="151"/>
      <c r="O133" s="152"/>
      <c r="P133" s="145"/>
    </row>
    <row r="134" outlineLevel="1">
      <c r="A134" s="6"/>
      <c r="B134" s="153"/>
      <c r="C134" s="154"/>
      <c r="D134" s="155"/>
      <c r="E134" s="156">
        <v>3.0</v>
      </c>
      <c r="F134" s="155"/>
      <c r="G134" s="155"/>
      <c r="H134" s="155"/>
      <c r="I134" s="157" t="str">
        <f>IF(J134&lt;&gt;"-","-",IF(F134*G134=0,"-",TRUNC(F134*G134,2)))</f>
        <v>-</v>
      </c>
      <c r="J134" s="158" t="str">
        <f>IF(F134*G134*H134=0,"-",TRUNC(F134*G134*H134,2))</f>
        <v>-</v>
      </c>
      <c r="K134" s="159"/>
      <c r="L134" s="160"/>
      <c r="M134" s="160"/>
      <c r="N134" s="160"/>
      <c r="O134" s="161"/>
      <c r="P134" s="145"/>
    </row>
    <row r="135" outlineLevel="1">
      <c r="A135" s="6"/>
      <c r="B135" s="128"/>
      <c r="C135" s="129"/>
      <c r="D135" s="84"/>
      <c r="E135" s="86"/>
      <c r="F135" s="86"/>
      <c r="G135" s="86"/>
      <c r="H135" s="86"/>
      <c r="I135" s="86"/>
      <c r="J135" s="86"/>
      <c r="K135" s="84"/>
      <c r="L135" s="71"/>
      <c r="M135" s="71"/>
      <c r="N135" s="130"/>
      <c r="O135" s="131"/>
      <c r="P135" s="145"/>
    </row>
    <row r="136">
      <c r="A136" s="6"/>
      <c r="B136" s="197" t="s">
        <v>109</v>
      </c>
      <c r="C136" s="198" t="s">
        <v>110</v>
      </c>
      <c r="D136" s="199"/>
      <c r="E136" s="199"/>
      <c r="F136" s="199"/>
      <c r="G136" s="199"/>
      <c r="H136" s="199"/>
      <c r="I136" s="199"/>
      <c r="J136" s="199"/>
      <c r="K136" s="199"/>
      <c r="L136" s="199"/>
      <c r="M136" s="199"/>
      <c r="N136" s="199"/>
      <c r="O136" s="200"/>
      <c r="P136" s="145"/>
    </row>
    <row r="137" outlineLevel="1">
      <c r="A137" s="6"/>
      <c r="B137" s="128"/>
      <c r="C137" s="129"/>
      <c r="D137" s="84"/>
      <c r="E137" s="86"/>
      <c r="F137" s="86"/>
      <c r="G137" s="86"/>
      <c r="H137" s="86"/>
      <c r="I137" s="86"/>
      <c r="J137" s="86"/>
      <c r="K137" s="84"/>
      <c r="L137" s="71"/>
      <c r="M137" s="71"/>
      <c r="N137" s="130"/>
      <c r="O137" s="131"/>
      <c r="P137" s="145"/>
    </row>
    <row r="138" outlineLevel="1">
      <c r="A138" s="6"/>
      <c r="B138" s="201" t="s">
        <v>111</v>
      </c>
      <c r="C138" s="183" t="s">
        <v>93</v>
      </c>
      <c r="D138" s="186" t="str">
        <f>VLOOKUP(C138,'3_COMPOSIÇÃO'!A:E,2,0)</f>
        <v>Caixa p/quadro (2000 x 1200 x 40mm) em chapa galvanizada, inclusive barramento, isolador e montagem, exclusive disjuntores</v>
      </c>
      <c r="E138" s="96"/>
      <c r="F138" s="96"/>
      <c r="G138" s="96"/>
      <c r="H138" s="96"/>
      <c r="I138" s="96"/>
      <c r="J138" s="96"/>
      <c r="K138" s="140"/>
      <c r="L138" s="187" t="s">
        <v>96</v>
      </c>
      <c r="M138" s="188" t="str">
        <f>VLOOKUP(C138,'3_COMPOSIÇÃO'!A:E,3,0)</f>
        <v>UN</v>
      </c>
      <c r="N138" s="188">
        <f>VLOOKUP(C138,'3_COMPOSIÇÃO'!A:E,5,0)</f>
        <v>20868.36</v>
      </c>
      <c r="O138" s="144">
        <f>IF(E140&gt;0,E140,IF(J140&lt;&gt;"-",J140,IF(I140&gt;0,I140,"")))</f>
        <v>1</v>
      </c>
      <c r="P138" s="145"/>
    </row>
    <row r="139" outlineLevel="1">
      <c r="A139" s="6"/>
      <c r="B139" s="146"/>
      <c r="C139" s="122"/>
      <c r="D139" s="189" t="s">
        <v>452</v>
      </c>
      <c r="E139" s="189" t="s">
        <v>38</v>
      </c>
      <c r="F139" s="189" t="s">
        <v>459</v>
      </c>
      <c r="G139" s="189" t="s">
        <v>460</v>
      </c>
      <c r="H139" s="190" t="s">
        <v>461</v>
      </c>
      <c r="I139" s="189" t="s">
        <v>462</v>
      </c>
      <c r="J139" s="189" t="s">
        <v>463</v>
      </c>
      <c r="K139" s="191" t="s">
        <v>458</v>
      </c>
      <c r="L139" s="122"/>
      <c r="M139" s="122"/>
      <c r="N139" s="122"/>
      <c r="O139" s="152"/>
      <c r="P139" s="145"/>
    </row>
    <row r="140" outlineLevel="1">
      <c r="A140" s="6"/>
      <c r="B140" s="153"/>
      <c r="C140" s="154"/>
      <c r="D140" s="192"/>
      <c r="E140" s="193">
        <v>1.0</v>
      </c>
      <c r="F140" s="193"/>
      <c r="G140" s="193"/>
      <c r="H140" s="194"/>
      <c r="I140" s="195"/>
      <c r="J140" s="195" t="str">
        <f>IF(K140&lt;&gt;"-","-",IF(G140*H140=0,"-",TRUNC(G140*H140,2)))</f>
        <v>-</v>
      </c>
      <c r="K140" s="196"/>
      <c r="L140" s="154"/>
      <c r="M140" s="154"/>
      <c r="N140" s="154"/>
      <c r="O140" s="161"/>
      <c r="P140" s="145"/>
    </row>
    <row r="141" outlineLevel="1">
      <c r="A141" s="6"/>
      <c r="B141" s="128"/>
      <c r="C141" s="129"/>
      <c r="D141" s="84"/>
      <c r="E141" s="86"/>
      <c r="F141" s="86"/>
      <c r="G141" s="86"/>
      <c r="H141" s="86"/>
      <c r="I141" s="86"/>
      <c r="J141" s="86"/>
      <c r="K141" s="84"/>
      <c r="L141" s="71"/>
      <c r="M141" s="71"/>
      <c r="N141" s="130"/>
      <c r="O141" s="131"/>
      <c r="P141" s="145"/>
    </row>
    <row r="142" outlineLevel="1">
      <c r="A142" s="6"/>
      <c r="B142" s="201" t="s">
        <v>112</v>
      </c>
      <c r="C142" s="183" t="s">
        <v>113</v>
      </c>
      <c r="D142" s="139" t="str">
        <f>IFERROR(__xludf.DUMMYFUNCTION("VLOOKUP(C142,IMPORTRANGE('0_critérios'!$C$7,'0_critérios'!$B$7),2,0)"),"DISJUNTOR BAIXA TENSÃO TRIPOLAR A SECO 800A/600V - FORNECIMENTO E INSTALAÇÃO. AF_07/2025")</f>
        <v>DISJUNTOR BAIXA TENSÃO TRIPOLAR A SECO 800A/600V - FORNECIMENTO E INSTALAÇÃO. AF_07/2025</v>
      </c>
      <c r="E142" s="96"/>
      <c r="F142" s="96"/>
      <c r="G142" s="96"/>
      <c r="H142" s="96"/>
      <c r="I142" s="96"/>
      <c r="J142" s="96"/>
      <c r="K142" s="140"/>
      <c r="L142" s="169" t="str">
        <f>'0_critérios'!$A$7</f>
        <v>SINAPI-SINT-ABR/26</v>
      </c>
      <c r="M142" s="142" t="str">
        <f>IFERROR(__xludf.DUMMYFUNCTION("VLOOKUP(C142,IMPORTRANGE('0_critérios'!$C$7,'0_critérios'!$B$7),3,0)"),"UN")</f>
        <v>UN</v>
      </c>
      <c r="N142" s="143">
        <f>IFERROR(__xludf.DUMMYFUNCTION("VLOOKUP(C142,IMPORTRANGE('0_critérios'!$C$7,'0_critérios'!$B$7),4,0)"),4033.91)</f>
        <v>4033.91</v>
      </c>
      <c r="O142" s="170">
        <f>TRUNC(IF(E144&gt;0,E144,IF(J144&lt;&gt;"-",J144,IF(I144&gt;0,I144,""))),2)</f>
        <v>8</v>
      </c>
      <c r="P142" s="145"/>
    </row>
    <row r="143" outlineLevel="1">
      <c r="A143" s="6"/>
      <c r="B143" s="146"/>
      <c r="C143" s="122"/>
      <c r="D143" s="171" t="s">
        <v>452</v>
      </c>
      <c r="E143" s="172" t="s">
        <v>38</v>
      </c>
      <c r="F143" s="172" t="s">
        <v>459</v>
      </c>
      <c r="G143" s="172" t="s">
        <v>460</v>
      </c>
      <c r="H143" s="173" t="s">
        <v>461</v>
      </c>
      <c r="I143" s="172" t="s">
        <v>462</v>
      </c>
      <c r="J143" s="172" t="s">
        <v>463</v>
      </c>
      <c r="K143" s="174" t="s">
        <v>458</v>
      </c>
      <c r="L143" s="151"/>
      <c r="M143" s="151"/>
      <c r="N143" s="151"/>
      <c r="O143" s="152"/>
      <c r="P143" s="145"/>
    </row>
    <row r="144" outlineLevel="1">
      <c r="A144" s="6"/>
      <c r="B144" s="153"/>
      <c r="C144" s="154"/>
      <c r="D144" s="175"/>
      <c r="E144" s="176">
        <v>8.0</v>
      </c>
      <c r="F144" s="176"/>
      <c r="G144" s="176"/>
      <c r="H144" s="176"/>
      <c r="I144" s="177" t="str">
        <f>IF(J144&lt;&gt;"-","-",IF(F144*G144=0,"-",TRUNC(F144*G144,2)))</f>
        <v>-</v>
      </c>
      <c r="J144" s="178" t="str">
        <f>IF(F144*G144*H144=0,"-",TRUNC(F144*G144*H144,2))</f>
        <v>-</v>
      </c>
      <c r="K144" s="179"/>
      <c r="L144" s="160"/>
      <c r="M144" s="160"/>
      <c r="N144" s="160"/>
      <c r="O144" s="161"/>
      <c r="P144" s="145"/>
    </row>
    <row r="145" outlineLevel="1">
      <c r="A145" s="6"/>
      <c r="B145" s="128"/>
      <c r="C145" s="129"/>
      <c r="D145" s="162"/>
      <c r="E145" s="163"/>
      <c r="F145" s="164"/>
      <c r="G145" s="164"/>
      <c r="H145" s="164"/>
      <c r="I145" s="164"/>
      <c r="J145" s="165"/>
      <c r="K145" s="166"/>
      <c r="L145" s="71"/>
      <c r="M145" s="86"/>
      <c r="N145" s="167"/>
      <c r="O145" s="168"/>
      <c r="P145" s="145"/>
    </row>
    <row r="146">
      <c r="A146" s="6"/>
      <c r="B146" s="134" t="s">
        <v>115</v>
      </c>
      <c r="C146" s="135" t="s">
        <v>116</v>
      </c>
      <c r="D146" s="115"/>
      <c r="E146" s="115"/>
      <c r="F146" s="115"/>
      <c r="G146" s="115"/>
      <c r="H146" s="115"/>
      <c r="I146" s="115"/>
      <c r="J146" s="115"/>
      <c r="K146" s="115"/>
      <c r="L146" s="115"/>
      <c r="M146" s="115"/>
      <c r="N146" s="115"/>
      <c r="O146" s="116"/>
      <c r="P146" s="145"/>
    </row>
    <row r="147" outlineLevel="1">
      <c r="A147" s="6"/>
      <c r="B147" s="128"/>
      <c r="C147" s="129"/>
      <c r="D147" s="84"/>
      <c r="E147" s="86"/>
      <c r="F147" s="86"/>
      <c r="G147" s="86"/>
      <c r="H147" s="86"/>
      <c r="I147" s="86"/>
      <c r="J147" s="86"/>
      <c r="K147" s="84"/>
      <c r="L147" s="71"/>
      <c r="M147" s="71"/>
      <c r="N147" s="130"/>
      <c r="O147" s="131"/>
      <c r="P147" s="145"/>
    </row>
    <row r="148" outlineLevel="1">
      <c r="A148" s="6"/>
      <c r="B148" s="201" t="s">
        <v>117</v>
      </c>
      <c r="C148" s="183" t="s">
        <v>93</v>
      </c>
      <c r="D148" s="186" t="str">
        <f>VLOOKUP(C148,'3_COMPOSIÇÃO'!A:E,2,0)</f>
        <v>Caixa p/quadro (2000 x 1200 x 40mm) em chapa galvanizada, inclusive barramento, isolador e montagem, exclusive disjuntores</v>
      </c>
      <c r="E148" s="96"/>
      <c r="F148" s="96"/>
      <c r="G148" s="96"/>
      <c r="H148" s="96"/>
      <c r="I148" s="96"/>
      <c r="J148" s="96"/>
      <c r="K148" s="140"/>
      <c r="L148" s="187" t="s">
        <v>96</v>
      </c>
      <c r="M148" s="188" t="str">
        <f>VLOOKUP(C148,'3_COMPOSIÇÃO'!A:E,3,0)</f>
        <v>UN</v>
      </c>
      <c r="N148" s="188">
        <f>VLOOKUP(C148,'3_COMPOSIÇÃO'!A:E,5,0)</f>
        <v>20868.36</v>
      </c>
      <c r="O148" s="144">
        <f>IF(E150&gt;0,E150,IF(J150&lt;&gt;"-",J150,IF(I150&gt;0,I150,"")))</f>
        <v>1</v>
      </c>
      <c r="P148" s="145"/>
    </row>
    <row r="149" outlineLevel="1">
      <c r="A149" s="6"/>
      <c r="B149" s="146"/>
      <c r="C149" s="122"/>
      <c r="D149" s="189" t="s">
        <v>452</v>
      </c>
      <c r="E149" s="189" t="s">
        <v>38</v>
      </c>
      <c r="F149" s="189" t="s">
        <v>459</v>
      </c>
      <c r="G149" s="189" t="s">
        <v>460</v>
      </c>
      <c r="H149" s="190" t="s">
        <v>461</v>
      </c>
      <c r="I149" s="189" t="s">
        <v>462</v>
      </c>
      <c r="J149" s="189" t="s">
        <v>463</v>
      </c>
      <c r="K149" s="191" t="s">
        <v>458</v>
      </c>
      <c r="L149" s="122"/>
      <c r="M149" s="122"/>
      <c r="N149" s="122"/>
      <c r="O149" s="152"/>
      <c r="P149" s="145"/>
    </row>
    <row r="150" outlineLevel="1">
      <c r="A150" s="6"/>
      <c r="B150" s="153"/>
      <c r="C150" s="154"/>
      <c r="D150" s="192"/>
      <c r="E150" s="193">
        <v>1.0</v>
      </c>
      <c r="F150" s="193"/>
      <c r="G150" s="193"/>
      <c r="H150" s="194"/>
      <c r="I150" s="195"/>
      <c r="J150" s="195" t="str">
        <f>IF(K150&lt;&gt;"-","-",IF(G150*H150=0,"-",TRUNC(G150*H150,2)))</f>
        <v>-</v>
      </c>
      <c r="K150" s="196"/>
      <c r="L150" s="154"/>
      <c r="M150" s="154"/>
      <c r="N150" s="154"/>
      <c r="O150" s="161"/>
      <c r="P150" s="145"/>
    </row>
    <row r="151" outlineLevel="1">
      <c r="A151" s="6"/>
      <c r="B151" s="202"/>
      <c r="C151" s="203"/>
      <c r="D151" s="203"/>
      <c r="E151" s="203"/>
      <c r="F151" s="203"/>
      <c r="G151" s="203"/>
      <c r="H151" s="203"/>
      <c r="I151" s="203"/>
      <c r="J151" s="203"/>
      <c r="K151" s="203"/>
      <c r="L151" s="203"/>
      <c r="M151" s="203"/>
      <c r="N151" s="203"/>
      <c r="O151" s="204"/>
      <c r="P151" s="145"/>
    </row>
    <row r="152" outlineLevel="1">
      <c r="A152" s="6"/>
      <c r="B152" s="201" t="s">
        <v>118</v>
      </c>
      <c r="C152" s="183" t="s">
        <v>113</v>
      </c>
      <c r="D152" s="139" t="str">
        <f>IFERROR(__xludf.DUMMYFUNCTION("VLOOKUP(C152,IMPORTRANGE('0_critérios'!$C$7,'0_critérios'!$B$7),2,0)"),"DISJUNTOR BAIXA TENSÃO TRIPOLAR A SECO 800A/600V - FORNECIMENTO E INSTALAÇÃO. AF_07/2025")</f>
        <v>DISJUNTOR BAIXA TENSÃO TRIPOLAR A SECO 800A/600V - FORNECIMENTO E INSTALAÇÃO. AF_07/2025</v>
      </c>
      <c r="E152" s="96"/>
      <c r="F152" s="96"/>
      <c r="G152" s="96"/>
      <c r="H152" s="96"/>
      <c r="I152" s="96"/>
      <c r="J152" s="96"/>
      <c r="K152" s="140"/>
      <c r="L152" s="169" t="str">
        <f>'0_critérios'!$A$7</f>
        <v>SINAPI-SINT-ABR/26</v>
      </c>
      <c r="M152" s="142" t="str">
        <f>IFERROR(__xludf.DUMMYFUNCTION("VLOOKUP(C152,IMPORTRANGE('0_critérios'!$C$7,'0_critérios'!$B$7),3,0)"),"UN")</f>
        <v>UN</v>
      </c>
      <c r="N152" s="143">
        <f>IFERROR(__xludf.DUMMYFUNCTION("VLOOKUP(C152,IMPORTRANGE('0_critérios'!$C$7,'0_critérios'!$B$7),4,0)"),4033.91)</f>
        <v>4033.91</v>
      </c>
      <c r="O152" s="170">
        <f>TRUNC(IF(E154&gt;0,E154,IF(J154&lt;&gt;"-",J154,IF(I154&gt;0,I154,""))),2)</f>
        <v>1</v>
      </c>
      <c r="P152" s="145"/>
    </row>
    <row r="153" outlineLevel="1">
      <c r="A153" s="6"/>
      <c r="B153" s="146"/>
      <c r="C153" s="122"/>
      <c r="D153" s="171" t="s">
        <v>452</v>
      </c>
      <c r="E153" s="172" t="s">
        <v>38</v>
      </c>
      <c r="F153" s="172" t="s">
        <v>459</v>
      </c>
      <c r="G153" s="172" t="s">
        <v>460</v>
      </c>
      <c r="H153" s="173" t="s">
        <v>461</v>
      </c>
      <c r="I153" s="172" t="s">
        <v>462</v>
      </c>
      <c r="J153" s="172" t="s">
        <v>463</v>
      </c>
      <c r="K153" s="174" t="s">
        <v>458</v>
      </c>
      <c r="L153" s="151"/>
      <c r="M153" s="151"/>
      <c r="N153" s="151"/>
      <c r="O153" s="152"/>
      <c r="P153" s="145"/>
    </row>
    <row r="154" outlineLevel="1">
      <c r="A154" s="6"/>
      <c r="B154" s="153"/>
      <c r="C154" s="154"/>
      <c r="D154" s="175"/>
      <c r="E154" s="176">
        <v>1.0</v>
      </c>
      <c r="F154" s="176"/>
      <c r="G154" s="176"/>
      <c r="H154" s="176"/>
      <c r="I154" s="177" t="str">
        <f>IF(J154&lt;&gt;"-","-",IF(F154*G154=0,"-",TRUNC(F154*G154,2)))</f>
        <v>-</v>
      </c>
      <c r="J154" s="178" t="str">
        <f>IF(F154*G154*H154=0,"-",TRUNC(F154*G154*H154,2))</f>
        <v>-</v>
      </c>
      <c r="K154" s="179"/>
      <c r="L154" s="160"/>
      <c r="M154" s="160"/>
      <c r="N154" s="160"/>
      <c r="O154" s="161"/>
      <c r="P154" s="145"/>
    </row>
    <row r="155" outlineLevel="1">
      <c r="A155" s="6"/>
      <c r="B155" s="128"/>
      <c r="C155" s="129"/>
      <c r="D155" s="84"/>
      <c r="E155" s="86"/>
      <c r="F155" s="86"/>
      <c r="G155" s="86"/>
      <c r="H155" s="86"/>
      <c r="I155" s="86"/>
      <c r="J155" s="86"/>
      <c r="K155" s="84"/>
      <c r="L155" s="71"/>
      <c r="M155" s="71"/>
      <c r="N155" s="130"/>
      <c r="O155" s="131"/>
      <c r="P155" s="145"/>
    </row>
    <row r="156" outlineLevel="1">
      <c r="A156" s="6"/>
      <c r="B156" s="201" t="s">
        <v>119</v>
      </c>
      <c r="C156" s="183" t="s">
        <v>120</v>
      </c>
      <c r="D156" s="205" t="s">
        <v>121</v>
      </c>
      <c r="E156" s="96"/>
      <c r="F156" s="96"/>
      <c r="G156" s="96"/>
      <c r="H156" s="96"/>
      <c r="I156" s="96"/>
      <c r="J156" s="96"/>
      <c r="K156" s="96"/>
      <c r="L156" s="206" t="s">
        <v>122</v>
      </c>
      <c r="M156" s="207" t="s">
        <v>38</v>
      </c>
      <c r="N156" s="208">
        <v>1502.13</v>
      </c>
      <c r="O156" s="144">
        <f>TRUNC(IF(E158&gt;0,E158,IF(J158&lt;&gt;"-",J158,IF(I158&gt;0,I158,""))),2)</f>
        <v>3</v>
      </c>
      <c r="P156" s="145"/>
    </row>
    <row r="157" outlineLevel="1">
      <c r="A157" s="6"/>
      <c r="B157" s="146"/>
      <c r="C157" s="122"/>
      <c r="D157" s="147" t="s">
        <v>452</v>
      </c>
      <c r="E157" s="148" t="s">
        <v>38</v>
      </c>
      <c r="F157" s="147" t="s">
        <v>453</v>
      </c>
      <c r="G157" s="147" t="s">
        <v>454</v>
      </c>
      <c r="H157" s="147" t="s">
        <v>455</v>
      </c>
      <c r="I157" s="147" t="s">
        <v>456</v>
      </c>
      <c r="J157" s="149" t="s">
        <v>457</v>
      </c>
      <c r="K157" s="147" t="s">
        <v>458</v>
      </c>
      <c r="L157" s="151"/>
      <c r="M157" s="151"/>
      <c r="N157" s="151"/>
      <c r="O157" s="152"/>
      <c r="P157" s="145"/>
    </row>
    <row r="158" outlineLevel="1">
      <c r="A158" s="6"/>
      <c r="B158" s="153"/>
      <c r="C158" s="154"/>
      <c r="D158" s="155"/>
      <c r="E158" s="176">
        <v>3.0</v>
      </c>
      <c r="F158" s="155"/>
      <c r="G158" s="155"/>
      <c r="H158" s="155"/>
      <c r="I158" s="157" t="str">
        <f>IF(J158&lt;&gt;"-","-",IF(F158*G158=0,"-",TRUNC(F158*G158,2)))</f>
        <v>-</v>
      </c>
      <c r="J158" s="158" t="str">
        <f>IF(F158*G158*H158=0,"-",TRUNC(F158*G158*H158,2))</f>
        <v>-</v>
      </c>
      <c r="K158" s="209"/>
      <c r="L158" s="160"/>
      <c r="M158" s="160"/>
      <c r="N158" s="160"/>
      <c r="O158" s="161"/>
      <c r="P158" s="145"/>
    </row>
    <row r="159" outlineLevel="1">
      <c r="A159" s="6"/>
      <c r="B159" s="202"/>
      <c r="C159" s="203"/>
      <c r="D159" s="203"/>
      <c r="E159" s="203"/>
      <c r="F159" s="203"/>
      <c r="G159" s="203"/>
      <c r="H159" s="203"/>
      <c r="I159" s="203"/>
      <c r="J159" s="203"/>
      <c r="K159" s="203"/>
      <c r="L159" s="203"/>
      <c r="M159" s="203"/>
      <c r="N159" s="203"/>
      <c r="O159" s="204"/>
      <c r="P159" s="145"/>
    </row>
    <row r="160" outlineLevel="1">
      <c r="A160" s="6"/>
      <c r="B160" s="137" t="s">
        <v>123</v>
      </c>
      <c r="C160" s="183" t="s">
        <v>124</v>
      </c>
      <c r="D160" s="186" t="str">
        <f>IFERROR(__xludf.DUMMYFUNCTION("VLOOKUP(C160,IMPORTRANGE('0_critérios'!$C$3,'0_critérios'!$B$3),2,0)"),"DPS - DISPOSITIVO PROTEÇÃO CONTRA SURTOS 275V - 40KA")</f>
        <v>DPS - DISPOSITIVO PROTEÇÃO CONTRA SURTOS 275V - 40KA</v>
      </c>
      <c r="E160" s="96"/>
      <c r="F160" s="96"/>
      <c r="G160" s="96"/>
      <c r="H160" s="96"/>
      <c r="I160" s="96"/>
      <c r="J160" s="96"/>
      <c r="K160" s="96"/>
      <c r="L160" s="184" t="str">
        <f>'0_critérios'!$A$3</f>
        <v>SIURB-EDIF-UNIT-JAN/26</v>
      </c>
      <c r="M160" s="142" t="str">
        <f>IFERROR(__xludf.DUMMYFUNCTION("VLOOKUP(C160,IMPORTRANGE('0_critérios'!$C$3,'0_critérios'!$B$3),3,0)"),"UN")</f>
        <v>UN</v>
      </c>
      <c r="N160" s="143">
        <f>IFERROR(__xludf.DUMMYFUNCTION("VLOOKUP(C160,IMPORTRANGE('0_critérios'!$C$3,'0_critérios'!$B$3),4,0)"),250.7)</f>
        <v>250.7</v>
      </c>
      <c r="O160" s="144">
        <f>TRUNC(IF(E162&gt;0,E162,IF(J162&lt;&gt;"-",J162,IF(I162&gt;0,I162,""))),2)</f>
        <v>4</v>
      </c>
      <c r="P160" s="145"/>
    </row>
    <row r="161" outlineLevel="1">
      <c r="A161" s="6"/>
      <c r="B161" s="146"/>
      <c r="C161" s="122"/>
      <c r="D161" s="147" t="s">
        <v>452</v>
      </c>
      <c r="E161" s="148" t="s">
        <v>38</v>
      </c>
      <c r="F161" s="147" t="s">
        <v>453</v>
      </c>
      <c r="G161" s="147" t="s">
        <v>454</v>
      </c>
      <c r="H161" s="147" t="s">
        <v>455</v>
      </c>
      <c r="I161" s="147" t="s">
        <v>456</v>
      </c>
      <c r="J161" s="149" t="s">
        <v>457</v>
      </c>
      <c r="K161" s="147" t="s">
        <v>458</v>
      </c>
      <c r="L161" s="151"/>
      <c r="M161" s="151"/>
      <c r="N161" s="151"/>
      <c r="O161" s="152"/>
      <c r="P161" s="145"/>
    </row>
    <row r="162" outlineLevel="1">
      <c r="A162" s="6"/>
      <c r="B162" s="153"/>
      <c r="C162" s="154"/>
      <c r="D162" s="155"/>
      <c r="E162" s="176">
        <v>4.0</v>
      </c>
      <c r="F162" s="155"/>
      <c r="G162" s="155"/>
      <c r="H162" s="155"/>
      <c r="I162" s="157" t="str">
        <f>IF(J162&lt;&gt;"-","-",IF(F162*G162=0,"-",TRUNC(F162*G162,2)))</f>
        <v>-</v>
      </c>
      <c r="J162" s="158" t="str">
        <f>IF(F162*G162*H162=0,"-",TRUNC(F162*G162*H162,2))</f>
        <v>-</v>
      </c>
      <c r="K162" s="209"/>
      <c r="L162" s="160"/>
      <c r="M162" s="160"/>
      <c r="N162" s="160"/>
      <c r="O162" s="161"/>
      <c r="P162" s="145"/>
    </row>
    <row r="163" outlineLevel="1">
      <c r="A163" s="6"/>
      <c r="B163" s="202"/>
      <c r="C163" s="203"/>
      <c r="D163" s="203"/>
      <c r="E163" s="203"/>
      <c r="F163" s="203"/>
      <c r="G163" s="203"/>
      <c r="H163" s="203"/>
      <c r="I163" s="203"/>
      <c r="J163" s="203"/>
      <c r="K163" s="203"/>
      <c r="L163" s="203"/>
      <c r="M163" s="203"/>
      <c r="N163" s="203"/>
      <c r="O163" s="204"/>
      <c r="P163" s="145"/>
    </row>
    <row r="164" outlineLevel="1">
      <c r="A164" s="6"/>
      <c r="B164" s="137" t="s">
        <v>126</v>
      </c>
      <c r="C164" s="183" t="s">
        <v>102</v>
      </c>
      <c r="D164" s="186" t="str">
        <f>IFERROR(__xludf.DUMMYFUNCTION("VLOOKUP(C164,IMPORTRANGE('0_critérios'!$C$3,'0_critérios'!$B$3),2,0)"),"TRANSFORMADOR DE CORRENTE PARA PROTEÇÃO DE INSTALAÇÃO PRIMÁRIA (TENSÃO MÁXIMA 15kV – USO INTERNO) – RELAÇÃO 200:5A")</f>
        <v>TRANSFORMADOR DE CORRENTE PARA PROTEÇÃO DE INSTALAÇÃO PRIMÁRIA (TENSÃO MÁXIMA 15kV – USO INTERNO) – RELAÇÃO 200:5A</v>
      </c>
      <c r="E164" s="96"/>
      <c r="F164" s="96"/>
      <c r="G164" s="96"/>
      <c r="H164" s="96"/>
      <c r="I164" s="96"/>
      <c r="J164" s="96"/>
      <c r="K164" s="96"/>
      <c r="L164" s="184" t="str">
        <f>'0_critérios'!$A$3</f>
        <v>SIURB-EDIF-UNIT-JAN/26</v>
      </c>
      <c r="M164" s="142" t="str">
        <f>IFERROR(__xludf.DUMMYFUNCTION("VLOOKUP(C164,IMPORTRANGE('0_critérios'!$C$3,'0_critérios'!$B$3),3,0)"),"UN")</f>
        <v>UN</v>
      </c>
      <c r="N164" s="143">
        <f>IFERROR(__xludf.DUMMYFUNCTION("VLOOKUP(C164,IMPORTRANGE('0_critérios'!$C$3,'0_critérios'!$B$3),4,0)"),1526.14)</f>
        <v>1526.14</v>
      </c>
      <c r="O164" s="144">
        <f>TRUNC(IF(E166&gt;0,E166,IF(J166&lt;&gt;"-",J166,IF(I166&gt;0,I166,""))),2)</f>
        <v>3</v>
      </c>
      <c r="P164" s="145"/>
    </row>
    <row r="165" outlineLevel="1">
      <c r="A165" s="6"/>
      <c r="B165" s="146"/>
      <c r="C165" s="122"/>
      <c r="D165" s="147" t="s">
        <v>452</v>
      </c>
      <c r="E165" s="148" t="s">
        <v>38</v>
      </c>
      <c r="F165" s="147" t="s">
        <v>453</v>
      </c>
      <c r="G165" s="147" t="s">
        <v>454</v>
      </c>
      <c r="H165" s="147" t="s">
        <v>455</v>
      </c>
      <c r="I165" s="147" t="s">
        <v>456</v>
      </c>
      <c r="J165" s="149" t="s">
        <v>457</v>
      </c>
      <c r="K165" s="147" t="s">
        <v>458</v>
      </c>
      <c r="L165" s="151"/>
      <c r="M165" s="151"/>
      <c r="N165" s="151"/>
      <c r="O165" s="152"/>
      <c r="P165" s="145"/>
    </row>
    <row r="166" outlineLevel="1">
      <c r="A166" s="6"/>
      <c r="B166" s="153"/>
      <c r="C166" s="154"/>
      <c r="D166" s="155"/>
      <c r="E166" s="176">
        <v>3.0</v>
      </c>
      <c r="F166" s="155"/>
      <c r="G166" s="155"/>
      <c r="H166" s="155"/>
      <c r="I166" s="157" t="str">
        <f>IF(J166&lt;&gt;"-","-",IF(F166*G166=0,"-",TRUNC(F166*G166,2)))</f>
        <v>-</v>
      </c>
      <c r="J166" s="158" t="str">
        <f>IF(F166*G166*H166=0,"-",TRUNC(F166*G166*H166,2))</f>
        <v>-</v>
      </c>
      <c r="K166" s="209"/>
      <c r="L166" s="160"/>
      <c r="M166" s="160"/>
      <c r="N166" s="160"/>
      <c r="O166" s="161"/>
      <c r="P166" s="145"/>
    </row>
    <row r="167" outlineLevel="1">
      <c r="A167" s="6"/>
      <c r="B167" s="128"/>
      <c r="C167" s="203"/>
      <c r="D167" s="203"/>
      <c r="E167" s="203"/>
      <c r="F167" s="203"/>
      <c r="G167" s="203"/>
      <c r="H167" s="203"/>
      <c r="I167" s="203"/>
      <c r="J167" s="203"/>
      <c r="K167" s="203"/>
      <c r="L167" s="203"/>
      <c r="M167" s="203"/>
      <c r="N167" s="203"/>
      <c r="O167" s="204"/>
      <c r="P167" s="145"/>
    </row>
    <row r="168" outlineLevel="1">
      <c r="A168" s="6"/>
      <c r="B168" s="137" t="s">
        <v>127</v>
      </c>
      <c r="C168" s="183" t="s">
        <v>128</v>
      </c>
      <c r="D168" s="205" t="s">
        <v>129</v>
      </c>
      <c r="E168" s="96"/>
      <c r="F168" s="96"/>
      <c r="G168" s="96"/>
      <c r="H168" s="96"/>
      <c r="I168" s="96"/>
      <c r="J168" s="96"/>
      <c r="K168" s="96"/>
      <c r="L168" s="206" t="s">
        <v>122</v>
      </c>
      <c r="M168" s="207" t="s">
        <v>38</v>
      </c>
      <c r="N168" s="208">
        <v>465.94</v>
      </c>
      <c r="O168" s="144">
        <f>TRUNC(IF(E170&gt;0,E170,IF(J170&lt;&gt;"-",J170,IF(I170&gt;0,I170,""))),2)</f>
        <v>1</v>
      </c>
      <c r="P168" s="145"/>
    </row>
    <row r="169" outlineLevel="1">
      <c r="A169" s="6"/>
      <c r="B169" s="146"/>
      <c r="C169" s="122"/>
      <c r="D169" s="147" t="s">
        <v>452</v>
      </c>
      <c r="E169" s="148" t="s">
        <v>38</v>
      </c>
      <c r="F169" s="147" t="s">
        <v>453</v>
      </c>
      <c r="G169" s="147" t="s">
        <v>454</v>
      </c>
      <c r="H169" s="147" t="s">
        <v>455</v>
      </c>
      <c r="I169" s="147" t="s">
        <v>456</v>
      </c>
      <c r="J169" s="149" t="s">
        <v>457</v>
      </c>
      <c r="K169" s="147" t="s">
        <v>458</v>
      </c>
      <c r="L169" s="151"/>
      <c r="M169" s="151"/>
      <c r="N169" s="151"/>
      <c r="O169" s="152"/>
      <c r="P169" s="145"/>
    </row>
    <row r="170" outlineLevel="1">
      <c r="A170" s="6"/>
      <c r="B170" s="153"/>
      <c r="C170" s="154"/>
      <c r="D170" s="155"/>
      <c r="E170" s="176">
        <v>1.0</v>
      </c>
      <c r="F170" s="155"/>
      <c r="G170" s="155"/>
      <c r="H170" s="155"/>
      <c r="I170" s="157" t="str">
        <f>IF(J170&lt;&gt;"-","-",IF(F170*G170=0,"-",TRUNC(F170*G170,2)))</f>
        <v>-</v>
      </c>
      <c r="J170" s="158" t="str">
        <f>IF(F170*G170*H170=0,"-",TRUNC(F170*G170*H170,2))</f>
        <v>-</v>
      </c>
      <c r="K170" s="209"/>
      <c r="L170" s="160"/>
      <c r="M170" s="160"/>
      <c r="N170" s="160"/>
      <c r="O170" s="161"/>
      <c r="P170" s="145"/>
    </row>
    <row r="171" outlineLevel="1">
      <c r="A171" s="6"/>
      <c r="B171" s="128"/>
      <c r="C171" s="203"/>
      <c r="D171" s="203"/>
      <c r="E171" s="203"/>
      <c r="F171" s="203"/>
      <c r="G171" s="203"/>
      <c r="H171" s="203"/>
      <c r="I171" s="203"/>
      <c r="J171" s="203"/>
      <c r="K171" s="203"/>
      <c r="L171" s="203"/>
      <c r="M171" s="203"/>
      <c r="N171" s="203"/>
      <c r="O171" s="204"/>
      <c r="P171" s="145"/>
    </row>
    <row r="172">
      <c r="A172" s="6"/>
      <c r="B172" s="134" t="s">
        <v>130</v>
      </c>
      <c r="C172" s="135" t="s">
        <v>131</v>
      </c>
      <c r="D172" s="115"/>
      <c r="E172" s="115"/>
      <c r="F172" s="115"/>
      <c r="G172" s="115"/>
      <c r="H172" s="115"/>
      <c r="I172" s="115"/>
      <c r="J172" s="115"/>
      <c r="K172" s="115"/>
      <c r="L172" s="115"/>
      <c r="M172" s="115"/>
      <c r="N172" s="115"/>
      <c r="O172" s="116"/>
      <c r="P172" s="145"/>
    </row>
    <row r="173" outlineLevel="1">
      <c r="A173" s="6"/>
      <c r="B173" s="128"/>
      <c r="C173" s="129"/>
      <c r="D173" s="84"/>
      <c r="E173" s="86"/>
      <c r="F173" s="86"/>
      <c r="G173" s="86"/>
      <c r="H173" s="86"/>
      <c r="I173" s="86"/>
      <c r="J173" s="86"/>
      <c r="K173" s="84"/>
      <c r="L173" s="71"/>
      <c r="M173" s="71"/>
      <c r="N173" s="130"/>
      <c r="O173" s="131"/>
      <c r="P173" s="145"/>
    </row>
    <row r="174" outlineLevel="1">
      <c r="A174" s="6"/>
      <c r="B174" s="137" t="s">
        <v>132</v>
      </c>
      <c r="C174" s="183" t="s">
        <v>93</v>
      </c>
      <c r="D174" s="186" t="str">
        <f>VLOOKUP(C174,'3_COMPOSIÇÃO'!A:E,2,0)</f>
        <v>Caixa p/quadro (2000 x 1200 x 40mm) em chapa galvanizada, inclusive barramento, isolador e montagem, exclusive disjuntores</v>
      </c>
      <c r="E174" s="96"/>
      <c r="F174" s="96"/>
      <c r="G174" s="96"/>
      <c r="H174" s="96"/>
      <c r="I174" s="96"/>
      <c r="J174" s="96"/>
      <c r="K174" s="140"/>
      <c r="L174" s="187" t="s">
        <v>96</v>
      </c>
      <c r="M174" s="188" t="str">
        <f>VLOOKUP(C174,'3_COMPOSIÇÃO'!A:E,3,0)</f>
        <v>UN</v>
      </c>
      <c r="N174" s="188">
        <f>VLOOKUP(C174,'3_COMPOSIÇÃO'!A:E,5,0)</f>
        <v>20868.36</v>
      </c>
      <c r="O174" s="144">
        <f>IF(E176&gt;0,E176,IF(J176&lt;&gt;"-",J176,IF(I176&gt;0,I176,"")))</f>
        <v>2</v>
      </c>
      <c r="P174" s="145"/>
    </row>
    <row r="175" outlineLevel="1">
      <c r="A175" s="6"/>
      <c r="B175" s="146"/>
      <c r="C175" s="122"/>
      <c r="D175" s="189" t="s">
        <v>452</v>
      </c>
      <c r="E175" s="189" t="s">
        <v>38</v>
      </c>
      <c r="F175" s="189" t="s">
        <v>459</v>
      </c>
      <c r="G175" s="189" t="s">
        <v>460</v>
      </c>
      <c r="H175" s="190" t="s">
        <v>461</v>
      </c>
      <c r="I175" s="189" t="s">
        <v>462</v>
      </c>
      <c r="J175" s="189" t="s">
        <v>463</v>
      </c>
      <c r="K175" s="191" t="s">
        <v>458</v>
      </c>
      <c r="L175" s="122"/>
      <c r="M175" s="122"/>
      <c r="N175" s="122"/>
      <c r="O175" s="152"/>
      <c r="P175" s="145"/>
    </row>
    <row r="176" outlineLevel="1">
      <c r="A176" s="6"/>
      <c r="B176" s="153"/>
      <c r="C176" s="154"/>
      <c r="D176" s="192"/>
      <c r="E176" s="193">
        <v>2.0</v>
      </c>
      <c r="F176" s="193"/>
      <c r="G176" s="193"/>
      <c r="H176" s="194"/>
      <c r="I176" s="195"/>
      <c r="J176" s="195" t="str">
        <f>IF(K176&lt;&gt;"-","-",IF(G176*H176=0,"-",TRUNC(G176*H176,2)))</f>
        <v>-</v>
      </c>
      <c r="K176" s="196"/>
      <c r="L176" s="154"/>
      <c r="M176" s="154"/>
      <c r="N176" s="154"/>
      <c r="O176" s="161"/>
      <c r="P176" s="145"/>
    </row>
    <row r="177" outlineLevel="1">
      <c r="A177" s="6"/>
      <c r="B177" s="202"/>
      <c r="C177" s="203"/>
      <c r="D177" s="203"/>
      <c r="E177" s="203"/>
      <c r="F177" s="203"/>
      <c r="G177" s="203"/>
      <c r="H177" s="203"/>
      <c r="I177" s="203"/>
      <c r="J177" s="203"/>
      <c r="K177" s="203"/>
      <c r="L177" s="203"/>
      <c r="M177" s="203"/>
      <c r="N177" s="203"/>
      <c r="O177" s="204"/>
      <c r="P177" s="145"/>
    </row>
    <row r="178" outlineLevel="1">
      <c r="A178" s="6"/>
      <c r="B178" s="137" t="s">
        <v>134</v>
      </c>
      <c r="C178" s="138" t="s">
        <v>102</v>
      </c>
      <c r="D178" s="186" t="str">
        <f>IFERROR(__xludf.DUMMYFUNCTION("VLOOKUP(C178,IMPORTRANGE('0_critérios'!$C$3,'0_critérios'!$B$3),2,0)"),"TRANSFORMADOR DE CORRENTE PARA PROTEÇÃO DE INSTALAÇÃO PRIMÁRIA (TENSÃO MÁXIMA 15kV – USO INTERNO) – RELAÇÃO 200:5A")</f>
        <v>TRANSFORMADOR DE CORRENTE PARA PROTEÇÃO DE INSTALAÇÃO PRIMÁRIA (TENSÃO MÁXIMA 15kV – USO INTERNO) – RELAÇÃO 200:5A</v>
      </c>
      <c r="E178" s="96"/>
      <c r="F178" s="96"/>
      <c r="G178" s="96"/>
      <c r="H178" s="96"/>
      <c r="I178" s="96"/>
      <c r="J178" s="96"/>
      <c r="K178" s="96"/>
      <c r="L178" s="184" t="str">
        <f>'0_critérios'!$A$3</f>
        <v>SIURB-EDIF-UNIT-JAN/26</v>
      </c>
      <c r="M178" s="142" t="str">
        <f>IFERROR(__xludf.DUMMYFUNCTION("VLOOKUP(C178,IMPORTRANGE('0_critérios'!$C$3,'0_critérios'!$B$3),3,0)"),"UN")</f>
        <v>UN</v>
      </c>
      <c r="N178" s="143">
        <f>IFERROR(__xludf.DUMMYFUNCTION("VLOOKUP(C178,IMPORTRANGE('0_critérios'!$C$3,'0_critérios'!$B$3),4,0)"),1526.14)</f>
        <v>1526.14</v>
      </c>
      <c r="O178" s="144">
        <f>TRUNC(IF(E180&gt;0,E180,IF(J180&lt;&gt;"-",J180,IF(I180&gt;0,I180,""))),2)</f>
        <v>6</v>
      </c>
      <c r="P178" s="145"/>
    </row>
    <row r="179" outlineLevel="1">
      <c r="A179" s="6"/>
      <c r="B179" s="146"/>
      <c r="C179" s="122"/>
      <c r="D179" s="147" t="s">
        <v>452</v>
      </c>
      <c r="E179" s="148" t="s">
        <v>38</v>
      </c>
      <c r="F179" s="147" t="s">
        <v>453</v>
      </c>
      <c r="G179" s="147" t="s">
        <v>454</v>
      </c>
      <c r="H179" s="147" t="s">
        <v>455</v>
      </c>
      <c r="I179" s="147" t="s">
        <v>456</v>
      </c>
      <c r="J179" s="149" t="s">
        <v>457</v>
      </c>
      <c r="K179" s="147" t="s">
        <v>458</v>
      </c>
      <c r="L179" s="151"/>
      <c r="M179" s="151"/>
      <c r="N179" s="151"/>
      <c r="O179" s="152"/>
      <c r="P179" s="145"/>
    </row>
    <row r="180" outlineLevel="1">
      <c r="A180" s="6"/>
      <c r="B180" s="153"/>
      <c r="C180" s="154"/>
      <c r="D180" s="155"/>
      <c r="E180" s="176">
        <v>6.0</v>
      </c>
      <c r="F180" s="155"/>
      <c r="G180" s="155"/>
      <c r="H180" s="155"/>
      <c r="I180" s="157" t="str">
        <f>IF(J180&lt;&gt;"-","-",IF(F180*G180=0,"-",TRUNC(F180*G180,2)))</f>
        <v>-</v>
      </c>
      <c r="J180" s="158" t="str">
        <f>IF(F180*G180*H180=0,"-",TRUNC(F180*G180*H180,2))</f>
        <v>-</v>
      </c>
      <c r="K180" s="209"/>
      <c r="L180" s="160"/>
      <c r="M180" s="160"/>
      <c r="N180" s="160"/>
      <c r="O180" s="161"/>
      <c r="P180" s="145"/>
    </row>
    <row r="181" outlineLevel="1">
      <c r="A181" s="6"/>
      <c r="B181" s="128"/>
      <c r="C181" s="129"/>
      <c r="D181" s="162"/>
      <c r="E181" s="163"/>
      <c r="F181" s="164"/>
      <c r="G181" s="164"/>
      <c r="H181" s="164"/>
      <c r="I181" s="164"/>
      <c r="J181" s="165"/>
      <c r="K181" s="166"/>
      <c r="L181" s="71"/>
      <c r="M181" s="86"/>
      <c r="N181" s="167"/>
      <c r="O181" s="168"/>
      <c r="P181" s="145"/>
    </row>
    <row r="182" outlineLevel="1">
      <c r="A182" s="6"/>
      <c r="B182" s="137" t="s">
        <v>136</v>
      </c>
      <c r="C182" s="138" t="s">
        <v>120</v>
      </c>
      <c r="D182" s="205" t="s">
        <v>121</v>
      </c>
      <c r="E182" s="96"/>
      <c r="F182" s="96"/>
      <c r="G182" s="96"/>
      <c r="H182" s="96"/>
      <c r="I182" s="96"/>
      <c r="J182" s="96"/>
      <c r="K182" s="96"/>
      <c r="L182" s="184" t="str">
        <f>'0_critérios'!$A$3</f>
        <v>SIURB-EDIF-UNIT-JAN/26</v>
      </c>
      <c r="M182" s="207" t="s">
        <v>38</v>
      </c>
      <c r="N182" s="208">
        <v>1502.13</v>
      </c>
      <c r="O182" s="144">
        <f>TRUNC(IF(E184&gt;0,E184,IF(J184&lt;&gt;"-",J184,IF(I184&gt;0,I184,""))),2)</f>
        <v>6</v>
      </c>
      <c r="P182" s="145"/>
    </row>
    <row r="183" outlineLevel="1">
      <c r="A183" s="6"/>
      <c r="B183" s="146"/>
      <c r="C183" s="122"/>
      <c r="D183" s="147" t="s">
        <v>452</v>
      </c>
      <c r="E183" s="148" t="s">
        <v>38</v>
      </c>
      <c r="F183" s="147" t="s">
        <v>453</v>
      </c>
      <c r="G183" s="147" t="s">
        <v>454</v>
      </c>
      <c r="H183" s="147" t="s">
        <v>455</v>
      </c>
      <c r="I183" s="147" t="s">
        <v>456</v>
      </c>
      <c r="J183" s="149" t="s">
        <v>457</v>
      </c>
      <c r="K183" s="147" t="s">
        <v>458</v>
      </c>
      <c r="L183" s="151"/>
      <c r="M183" s="151"/>
      <c r="N183" s="151"/>
      <c r="O183" s="152"/>
      <c r="P183" s="145"/>
    </row>
    <row r="184" outlineLevel="1">
      <c r="A184" s="6"/>
      <c r="B184" s="153"/>
      <c r="C184" s="154"/>
      <c r="D184" s="155"/>
      <c r="E184" s="176">
        <v>6.0</v>
      </c>
      <c r="F184" s="155"/>
      <c r="G184" s="155"/>
      <c r="H184" s="155"/>
      <c r="I184" s="157" t="str">
        <f>IF(J184&lt;&gt;"-","-",IF(F184*G184=0,"-",TRUNC(F184*G184,2)))</f>
        <v>-</v>
      </c>
      <c r="J184" s="158" t="str">
        <f>IF(F184*G184*H184=0,"-",TRUNC(F184*G184*H184,2))</f>
        <v>-</v>
      </c>
      <c r="K184" s="209"/>
      <c r="L184" s="160"/>
      <c r="M184" s="160"/>
      <c r="N184" s="160"/>
      <c r="O184" s="161"/>
      <c r="P184" s="145"/>
    </row>
    <row r="185" outlineLevel="1">
      <c r="A185" s="6"/>
      <c r="B185" s="128"/>
      <c r="C185" s="129"/>
      <c r="D185" s="162"/>
      <c r="E185" s="163"/>
      <c r="F185" s="164"/>
      <c r="G185" s="164"/>
      <c r="H185" s="164"/>
      <c r="I185" s="164"/>
      <c r="J185" s="165"/>
      <c r="K185" s="166"/>
      <c r="L185" s="71"/>
      <c r="M185" s="86"/>
      <c r="N185" s="167"/>
      <c r="O185" s="168"/>
      <c r="P185" s="145"/>
    </row>
    <row r="186" outlineLevel="1">
      <c r="A186" s="6"/>
      <c r="B186" s="137" t="s">
        <v>138</v>
      </c>
      <c r="C186" s="138" t="s">
        <v>139</v>
      </c>
      <c r="D186" s="139" t="str">
        <f>IFERROR(__xludf.DUMMYFUNCTION("VLOOKUP(C186,IMPORTRANGE('0_critérios'!$C$3,'0_critérios'!$B$3),2,0)"),"FUSIVEL HH PARA 40A/ 15KV")</f>
        <v>FUSIVEL HH PARA 40A/ 15KV</v>
      </c>
      <c r="E186" s="96"/>
      <c r="F186" s="96"/>
      <c r="G186" s="96"/>
      <c r="H186" s="96"/>
      <c r="I186" s="96"/>
      <c r="J186" s="96"/>
      <c r="K186" s="140"/>
      <c r="L186" s="184" t="str">
        <f>'0_critérios'!$A$3</f>
        <v>SIURB-EDIF-UNIT-JAN/26</v>
      </c>
      <c r="M186" s="142" t="str">
        <f>IFERROR(__xludf.DUMMYFUNCTION("VLOOKUP(C186,IMPORTRANGE('0_critérios'!$C$3,'0_critérios'!$B$3),3,0)"),"UN")</f>
        <v>UN</v>
      </c>
      <c r="N186" s="143">
        <f>IFERROR(__xludf.DUMMYFUNCTION("VLOOKUP(C186,IMPORTRANGE('0_critérios'!$C$3,'0_critérios'!$B$3),4,0)"),460.89)</f>
        <v>460.89</v>
      </c>
      <c r="O186" s="144">
        <f>TRUNC(IF(E188&gt;0,E188,IF(J188&lt;&gt;"-",J188,IF(I188&gt;0,I188,""))),2)</f>
        <v>6</v>
      </c>
      <c r="P186" s="145"/>
    </row>
    <row r="187" outlineLevel="1">
      <c r="A187" s="6"/>
      <c r="B187" s="146"/>
      <c r="C187" s="122"/>
      <c r="D187" s="147" t="s">
        <v>452</v>
      </c>
      <c r="E187" s="148" t="s">
        <v>38</v>
      </c>
      <c r="F187" s="147" t="s">
        <v>453</v>
      </c>
      <c r="G187" s="147" t="s">
        <v>454</v>
      </c>
      <c r="H187" s="147" t="s">
        <v>455</v>
      </c>
      <c r="I187" s="147" t="s">
        <v>456</v>
      </c>
      <c r="J187" s="149" t="s">
        <v>457</v>
      </c>
      <c r="K187" s="150" t="s">
        <v>458</v>
      </c>
      <c r="L187" s="151"/>
      <c r="M187" s="151"/>
      <c r="N187" s="151"/>
      <c r="O187" s="152"/>
      <c r="P187" s="145"/>
    </row>
    <row r="188" outlineLevel="1">
      <c r="A188" s="6"/>
      <c r="B188" s="153"/>
      <c r="C188" s="154"/>
      <c r="D188" s="155"/>
      <c r="E188" s="156">
        <v>6.0</v>
      </c>
      <c r="F188" s="155"/>
      <c r="G188" s="155"/>
      <c r="H188" s="155"/>
      <c r="I188" s="157" t="str">
        <f>IF(J188&lt;&gt;"-","-",IF(F188*G188=0,"-",TRUNC(F188*G188,2)))</f>
        <v>-</v>
      </c>
      <c r="J188" s="158" t="str">
        <f>IF(F188*G188*H188=0,"-",TRUNC(F188*G188*H188,2))</f>
        <v>-</v>
      </c>
      <c r="K188" s="159"/>
      <c r="L188" s="160"/>
      <c r="M188" s="160"/>
      <c r="N188" s="160"/>
      <c r="O188" s="161"/>
      <c r="P188" s="145"/>
    </row>
    <row r="189" outlineLevel="1">
      <c r="A189" s="6"/>
      <c r="B189" s="128"/>
      <c r="C189" s="129"/>
      <c r="D189" s="162"/>
      <c r="E189" s="163"/>
      <c r="F189" s="164"/>
      <c r="G189" s="164"/>
      <c r="H189" s="164"/>
      <c r="I189" s="164"/>
      <c r="J189" s="165"/>
      <c r="K189" s="166"/>
      <c r="L189" s="71"/>
      <c r="M189" s="86"/>
      <c r="N189" s="167"/>
      <c r="O189" s="168"/>
      <c r="P189" s="145"/>
    </row>
    <row r="190" outlineLevel="1">
      <c r="A190" s="6"/>
      <c r="B190" s="201" t="s">
        <v>142</v>
      </c>
      <c r="C190" s="138" t="s">
        <v>124</v>
      </c>
      <c r="D190" s="139" t="str">
        <f>IFERROR(__xludf.DUMMYFUNCTION("VLOOKUP(C190,IMPORTRANGE('0_critérios'!$C$3,'0_critérios'!$B$3),2,0)"),"DPS - DISPOSITIVO PROTEÇÃO CONTRA SURTOS 275V - 40KA")</f>
        <v>DPS - DISPOSITIVO PROTEÇÃO CONTRA SURTOS 275V - 40KA</v>
      </c>
      <c r="E190" s="96"/>
      <c r="F190" s="96"/>
      <c r="G190" s="96"/>
      <c r="H190" s="96"/>
      <c r="I190" s="96"/>
      <c r="J190" s="96"/>
      <c r="K190" s="140"/>
      <c r="L190" s="184" t="str">
        <f>'0_critérios'!$A$3</f>
        <v>SIURB-EDIF-UNIT-JAN/26</v>
      </c>
      <c r="M190" s="142" t="str">
        <f>IFERROR(__xludf.DUMMYFUNCTION("VLOOKUP(C190,IMPORTRANGE('0_critérios'!$C$3,'0_critérios'!$B$3),3,0)"),"UN")</f>
        <v>UN</v>
      </c>
      <c r="N190" s="143">
        <f>IFERROR(__xludf.DUMMYFUNCTION("VLOOKUP(C190,IMPORTRANGE('0_critérios'!$C$3,'0_critérios'!$B$3),4,0)"),250.7)</f>
        <v>250.7</v>
      </c>
      <c r="O190" s="144">
        <f>TRUNC(IF(E192&gt;0,E192,IF(J192&lt;&gt;"-",J192,IF(I192&gt;0,I192,""))),2)</f>
        <v>4</v>
      </c>
      <c r="P190" s="145"/>
    </row>
    <row r="191" outlineLevel="1">
      <c r="A191" s="6"/>
      <c r="B191" s="146"/>
      <c r="C191" s="122"/>
      <c r="D191" s="147" t="s">
        <v>452</v>
      </c>
      <c r="E191" s="148" t="s">
        <v>38</v>
      </c>
      <c r="F191" s="147" t="s">
        <v>453</v>
      </c>
      <c r="G191" s="147" t="s">
        <v>454</v>
      </c>
      <c r="H191" s="147" t="s">
        <v>455</v>
      </c>
      <c r="I191" s="147" t="s">
        <v>456</v>
      </c>
      <c r="J191" s="149" t="s">
        <v>457</v>
      </c>
      <c r="K191" s="150" t="s">
        <v>458</v>
      </c>
      <c r="L191" s="151"/>
      <c r="M191" s="151"/>
      <c r="N191" s="151"/>
      <c r="O191" s="152"/>
      <c r="P191" s="145"/>
    </row>
    <row r="192" outlineLevel="1">
      <c r="A192" s="6"/>
      <c r="B192" s="153"/>
      <c r="C192" s="154"/>
      <c r="D192" s="155"/>
      <c r="E192" s="156">
        <v>4.0</v>
      </c>
      <c r="F192" s="155"/>
      <c r="G192" s="155"/>
      <c r="H192" s="155"/>
      <c r="I192" s="157" t="str">
        <f>IF(J192&lt;&gt;"-","-",IF(F192*G192=0,"-",TRUNC(F192*G192,2)))</f>
        <v>-</v>
      </c>
      <c r="J192" s="158" t="str">
        <f>IF(F192*G192*H192=0,"-",TRUNC(F192*G192*H192,2))</f>
        <v>-</v>
      </c>
      <c r="K192" s="159"/>
      <c r="L192" s="160"/>
      <c r="M192" s="160"/>
      <c r="N192" s="160"/>
      <c r="O192" s="161"/>
      <c r="P192" s="145"/>
    </row>
    <row r="193" outlineLevel="1">
      <c r="A193" s="6"/>
      <c r="B193" s="128"/>
      <c r="C193" s="129"/>
      <c r="D193" s="162"/>
      <c r="E193" s="163"/>
      <c r="F193" s="164"/>
      <c r="G193" s="164"/>
      <c r="H193" s="164"/>
      <c r="I193" s="164"/>
      <c r="J193" s="165"/>
      <c r="K193" s="166"/>
      <c r="L193" s="71"/>
      <c r="M193" s="86"/>
      <c r="N193" s="167"/>
      <c r="O193" s="168"/>
      <c r="P193" s="145"/>
    </row>
    <row r="194" outlineLevel="1">
      <c r="A194" s="6"/>
      <c r="B194" s="201" t="s">
        <v>144</v>
      </c>
      <c r="C194" s="183" t="s">
        <v>113</v>
      </c>
      <c r="D194" s="139" t="str">
        <f>IFERROR(__xludf.DUMMYFUNCTION("VLOOKUP(C194,IMPORTRANGE('0_critérios'!$C$7,'0_critérios'!$B$7),2,0)"),"DISJUNTOR BAIXA TENSÃO TRIPOLAR A SECO 800A/600V - FORNECIMENTO E INSTALAÇÃO. AF_07/2025")</f>
        <v>DISJUNTOR BAIXA TENSÃO TRIPOLAR A SECO 800A/600V - FORNECIMENTO E INSTALAÇÃO. AF_07/2025</v>
      </c>
      <c r="E194" s="96"/>
      <c r="F194" s="96"/>
      <c r="G194" s="96"/>
      <c r="H194" s="96"/>
      <c r="I194" s="96"/>
      <c r="J194" s="96"/>
      <c r="K194" s="140"/>
      <c r="L194" s="169" t="str">
        <f>'0_critérios'!$A$7</f>
        <v>SINAPI-SINT-ABR/26</v>
      </c>
      <c r="M194" s="142" t="str">
        <f>IFERROR(__xludf.DUMMYFUNCTION("VLOOKUP(C194,IMPORTRANGE('0_critérios'!$C$7,'0_critérios'!$B$7),3,0)"),"UN")</f>
        <v>UN</v>
      </c>
      <c r="N194" s="143">
        <f>IFERROR(__xludf.DUMMYFUNCTION("VLOOKUP(C194,IMPORTRANGE('0_critérios'!$C$7,'0_critérios'!$B$7),4,0)"),4033.91)</f>
        <v>4033.91</v>
      </c>
      <c r="O194" s="170">
        <f>TRUNC(IF(E196&gt;0,E196,IF(J196&lt;&gt;"-",J196,IF(I196&gt;0,I196,""))),2)</f>
        <v>2</v>
      </c>
      <c r="P194" s="145"/>
    </row>
    <row r="195" outlineLevel="1">
      <c r="A195" s="6"/>
      <c r="B195" s="146"/>
      <c r="C195" s="122"/>
      <c r="D195" s="171" t="s">
        <v>452</v>
      </c>
      <c r="E195" s="172" t="s">
        <v>38</v>
      </c>
      <c r="F195" s="172" t="s">
        <v>459</v>
      </c>
      <c r="G195" s="172" t="s">
        <v>460</v>
      </c>
      <c r="H195" s="173" t="s">
        <v>461</v>
      </c>
      <c r="I195" s="172" t="s">
        <v>462</v>
      </c>
      <c r="J195" s="172" t="s">
        <v>463</v>
      </c>
      <c r="K195" s="174" t="s">
        <v>458</v>
      </c>
      <c r="L195" s="151"/>
      <c r="M195" s="151"/>
      <c r="N195" s="151"/>
      <c r="O195" s="152"/>
      <c r="P195" s="145"/>
    </row>
    <row r="196" outlineLevel="1">
      <c r="A196" s="6"/>
      <c r="B196" s="153"/>
      <c r="C196" s="154"/>
      <c r="D196" s="175"/>
      <c r="E196" s="176">
        <v>2.0</v>
      </c>
      <c r="F196" s="176"/>
      <c r="G196" s="176"/>
      <c r="H196" s="176"/>
      <c r="I196" s="177" t="str">
        <f>IF(J196&lt;&gt;"-","-",IF(F196*G196=0,"-",TRUNC(F196*G196,2)))</f>
        <v>-</v>
      </c>
      <c r="J196" s="178" t="str">
        <f>IF(F196*G196*H196=0,"-",TRUNC(F196*G196*H196,2))</f>
        <v>-</v>
      </c>
      <c r="K196" s="179"/>
      <c r="L196" s="160"/>
      <c r="M196" s="160"/>
      <c r="N196" s="160"/>
      <c r="O196" s="161"/>
      <c r="P196" s="145"/>
    </row>
    <row r="197" outlineLevel="1">
      <c r="A197" s="6"/>
      <c r="B197" s="128"/>
      <c r="C197" s="129"/>
      <c r="D197" s="162"/>
      <c r="E197" s="163"/>
      <c r="F197" s="164"/>
      <c r="G197" s="164"/>
      <c r="H197" s="164"/>
      <c r="I197" s="164"/>
      <c r="J197" s="165"/>
      <c r="K197" s="166"/>
      <c r="L197" s="71"/>
      <c r="M197" s="86"/>
      <c r="N197" s="167"/>
      <c r="O197" s="168"/>
      <c r="P197" s="145"/>
    </row>
    <row r="198" outlineLevel="1">
      <c r="A198" s="6"/>
      <c r="B198" s="137" t="s">
        <v>146</v>
      </c>
      <c r="C198" s="183" t="s">
        <v>147</v>
      </c>
      <c r="D198" s="186" t="str">
        <f>VLOOKUP(C198,'3_COMPOSIÇÃO'!A:E,2,0)</f>
        <v>DISJUNTOR TRIPOLAR CAIXA MOLDADA 690VCA 600A 10KA STECK</v>
      </c>
      <c r="E198" s="96"/>
      <c r="F198" s="96"/>
      <c r="G198" s="96"/>
      <c r="H198" s="96"/>
      <c r="I198" s="96"/>
      <c r="J198" s="96"/>
      <c r="K198" s="140"/>
      <c r="L198" s="187" t="s">
        <v>96</v>
      </c>
      <c r="M198" s="188" t="str">
        <f>VLOOKUP(C198,'3_COMPOSIÇÃO'!A:E,3,0)</f>
        <v>UN </v>
      </c>
      <c r="N198" s="188">
        <f>VLOOKUP(C198,'3_COMPOSIÇÃO'!A:E,5,0)</f>
        <v>3244.91</v>
      </c>
      <c r="O198" s="144">
        <f>IF(E200&gt;0,E200,IF(J200&lt;&gt;"-",J200,IF(I200&gt;0,I200,"")))</f>
        <v>3</v>
      </c>
      <c r="P198" s="145"/>
    </row>
    <row r="199" outlineLevel="1">
      <c r="A199" s="6"/>
      <c r="B199" s="146"/>
      <c r="C199" s="122"/>
      <c r="D199" s="189" t="s">
        <v>452</v>
      </c>
      <c r="E199" s="189" t="s">
        <v>38</v>
      </c>
      <c r="F199" s="189" t="s">
        <v>459</v>
      </c>
      <c r="G199" s="189" t="s">
        <v>460</v>
      </c>
      <c r="H199" s="190" t="s">
        <v>461</v>
      </c>
      <c r="I199" s="189" t="s">
        <v>462</v>
      </c>
      <c r="J199" s="189" t="s">
        <v>463</v>
      </c>
      <c r="K199" s="191" t="s">
        <v>458</v>
      </c>
      <c r="L199" s="122"/>
      <c r="M199" s="122"/>
      <c r="N199" s="122"/>
      <c r="O199" s="152"/>
      <c r="P199" s="145"/>
    </row>
    <row r="200" outlineLevel="1">
      <c r="A200" s="6"/>
      <c r="B200" s="153"/>
      <c r="C200" s="154"/>
      <c r="D200" s="192"/>
      <c r="E200" s="193">
        <v>3.0</v>
      </c>
      <c r="F200" s="193"/>
      <c r="G200" s="193"/>
      <c r="H200" s="194"/>
      <c r="I200" s="195"/>
      <c r="J200" s="195" t="str">
        <f>IF(K200&lt;&gt;"-","-",IF(G200*H200=0,"-",TRUNC(G200*H200,2)))</f>
        <v>-</v>
      </c>
      <c r="K200" s="196"/>
      <c r="L200" s="154"/>
      <c r="M200" s="154"/>
      <c r="N200" s="154"/>
      <c r="O200" s="161"/>
      <c r="P200" s="145"/>
    </row>
    <row r="201" outlineLevel="1">
      <c r="A201" s="6"/>
      <c r="B201" s="202"/>
      <c r="C201" s="203"/>
      <c r="D201" s="203"/>
      <c r="E201" s="203"/>
      <c r="F201" s="203"/>
      <c r="G201" s="203"/>
      <c r="H201" s="203"/>
      <c r="I201" s="203"/>
      <c r="J201" s="203"/>
      <c r="K201" s="203"/>
      <c r="L201" s="203"/>
      <c r="M201" s="203"/>
      <c r="N201" s="203"/>
      <c r="O201" s="204"/>
      <c r="P201" s="145"/>
    </row>
    <row r="202" outlineLevel="1">
      <c r="A202" s="6"/>
      <c r="B202" s="201" t="s">
        <v>150</v>
      </c>
      <c r="C202" s="138" t="s">
        <v>151</v>
      </c>
      <c r="D202" s="139" t="str">
        <f>IFERROR(__xludf.DUMMYFUNCTION("VLOOKUP(C202,IMPORTRANGE('0_critérios'!$C$3,'0_critérios'!$B$3),2,0)"),"DISJUNTOR CAIXA MOLDADA TRIPOLAR 100A COM DISPARADOR TERMOMAGNÉTICO AJUSTÁVEL")</f>
        <v>DISJUNTOR CAIXA MOLDADA TRIPOLAR 100A COM DISPARADOR TERMOMAGNÉTICO AJUSTÁVEL</v>
      </c>
      <c r="E202" s="96"/>
      <c r="F202" s="96"/>
      <c r="G202" s="96"/>
      <c r="H202" s="96"/>
      <c r="I202" s="96"/>
      <c r="J202" s="96"/>
      <c r="K202" s="140"/>
      <c r="L202" s="184" t="str">
        <f>'0_critérios'!$A$3</f>
        <v>SIURB-EDIF-UNIT-JAN/26</v>
      </c>
      <c r="M202" s="142" t="str">
        <f>IFERROR(__xludf.DUMMYFUNCTION("VLOOKUP(C202,IMPORTRANGE('0_critérios'!$C$3,'0_critérios'!$B$3),3,0)"),"UN")</f>
        <v>UN</v>
      </c>
      <c r="N202" s="143">
        <f>IFERROR(__xludf.DUMMYFUNCTION("VLOOKUP(C202,IMPORTRANGE('0_critérios'!$C$3,'0_critérios'!$B$3),4,0)"),1410.14)</f>
        <v>1410.14</v>
      </c>
      <c r="O202" s="144">
        <f>TRUNC(IF(E204&gt;0,E204,IF(J204&lt;&gt;"-",J204,IF(I204&gt;0,I204,""))),2)</f>
        <v>3</v>
      </c>
      <c r="P202" s="145"/>
    </row>
    <row r="203" outlineLevel="1">
      <c r="A203" s="6"/>
      <c r="B203" s="146"/>
      <c r="C203" s="122"/>
      <c r="D203" s="147" t="s">
        <v>452</v>
      </c>
      <c r="E203" s="148" t="s">
        <v>38</v>
      </c>
      <c r="F203" s="147" t="s">
        <v>453</v>
      </c>
      <c r="G203" s="147" t="s">
        <v>454</v>
      </c>
      <c r="H203" s="147" t="s">
        <v>455</v>
      </c>
      <c r="I203" s="147" t="s">
        <v>456</v>
      </c>
      <c r="J203" s="149" t="s">
        <v>457</v>
      </c>
      <c r="K203" s="150" t="s">
        <v>458</v>
      </c>
      <c r="L203" s="151"/>
      <c r="M203" s="151"/>
      <c r="N203" s="151"/>
      <c r="O203" s="152"/>
      <c r="P203" s="145"/>
    </row>
    <row r="204" outlineLevel="1">
      <c r="A204" s="6"/>
      <c r="B204" s="153"/>
      <c r="C204" s="154"/>
      <c r="D204" s="155"/>
      <c r="E204" s="156">
        <v>3.0</v>
      </c>
      <c r="F204" s="155"/>
      <c r="G204" s="155"/>
      <c r="H204" s="155"/>
      <c r="I204" s="157" t="str">
        <f>IF(J204&lt;&gt;"-","-",IF(F204*G204=0,"-",TRUNC(F204*G204,2)))</f>
        <v>-</v>
      </c>
      <c r="J204" s="158" t="str">
        <f>IF(F204*G204*H204=0,"-",TRUNC(F204*G204*H204,2))</f>
        <v>-</v>
      </c>
      <c r="K204" s="159"/>
      <c r="L204" s="160"/>
      <c r="M204" s="160"/>
      <c r="N204" s="160"/>
      <c r="O204" s="161"/>
      <c r="P204" s="145"/>
    </row>
    <row r="205" outlineLevel="1">
      <c r="A205" s="6"/>
      <c r="B205" s="202"/>
      <c r="C205" s="203"/>
      <c r="D205" s="203"/>
      <c r="E205" s="203"/>
      <c r="F205" s="203"/>
      <c r="G205" s="203"/>
      <c r="H205" s="203"/>
      <c r="I205" s="203"/>
      <c r="J205" s="203"/>
      <c r="K205" s="203"/>
      <c r="L205" s="203"/>
      <c r="M205" s="203"/>
      <c r="N205" s="203"/>
      <c r="O205" s="204"/>
      <c r="P205" s="145"/>
    </row>
    <row r="206">
      <c r="A206" s="6"/>
      <c r="B206" s="134" t="s">
        <v>153</v>
      </c>
      <c r="C206" s="135" t="s">
        <v>154</v>
      </c>
      <c r="D206" s="115"/>
      <c r="E206" s="115"/>
      <c r="F206" s="115"/>
      <c r="G206" s="115"/>
      <c r="H206" s="115"/>
      <c r="I206" s="115"/>
      <c r="J206" s="115"/>
      <c r="K206" s="115"/>
      <c r="L206" s="115"/>
      <c r="M206" s="115"/>
      <c r="N206" s="115"/>
      <c r="O206" s="116"/>
      <c r="P206" s="145"/>
    </row>
    <row r="207" outlineLevel="1">
      <c r="A207" s="6"/>
      <c r="B207" s="128"/>
      <c r="C207" s="129"/>
      <c r="D207" s="84"/>
      <c r="E207" s="86"/>
      <c r="F207" s="86"/>
      <c r="G207" s="86"/>
      <c r="H207" s="86"/>
      <c r="I207" s="86"/>
      <c r="J207" s="86"/>
      <c r="K207" s="84"/>
      <c r="L207" s="71"/>
      <c r="M207" s="71"/>
      <c r="N207" s="130"/>
      <c r="O207" s="131"/>
      <c r="P207" s="145"/>
    </row>
    <row r="208" outlineLevel="1">
      <c r="A208" s="6"/>
      <c r="B208" s="137" t="s">
        <v>155</v>
      </c>
      <c r="C208" s="138" t="s">
        <v>93</v>
      </c>
      <c r="D208" s="210" t="str">
        <f>VLOOKUP(C208,'3_COMPOSIÇÃO'!A:E,2,0)</f>
        <v>Caixa p/quadro (2000 x 1200 x 40mm) em chapa galvanizada, inclusive barramento, isolador e montagem, exclusive disjuntores</v>
      </c>
      <c r="E208" s="96"/>
      <c r="F208" s="96"/>
      <c r="G208" s="96"/>
      <c r="H208" s="96"/>
      <c r="I208" s="96"/>
      <c r="J208" s="96"/>
      <c r="K208" s="140"/>
      <c r="L208" s="211" t="s">
        <v>96</v>
      </c>
      <c r="M208" s="212" t="str">
        <f>VLOOKUP(C208,'3_COMPOSIÇÃO'!A:E,3,0)</f>
        <v>UN</v>
      </c>
      <c r="N208" s="213">
        <f>VLOOKUP(C208,'3_COMPOSIÇÃO'!A:E,5,0)</f>
        <v>20868.36</v>
      </c>
      <c r="O208" s="214">
        <f>TRUNC(IF(E210&gt;0,E210,IF(J210&lt;&gt;"-",J210,IF(I210&gt;0,I210,""))),2)</f>
        <v>2</v>
      </c>
      <c r="P208" s="145"/>
    </row>
    <row r="209" outlineLevel="1">
      <c r="A209" s="6"/>
      <c r="B209" s="146"/>
      <c r="C209" s="122"/>
      <c r="D209" s="171" t="s">
        <v>452</v>
      </c>
      <c r="E209" s="172" t="s">
        <v>38</v>
      </c>
      <c r="F209" s="172" t="s">
        <v>459</v>
      </c>
      <c r="G209" s="172" t="s">
        <v>460</v>
      </c>
      <c r="H209" s="173" t="s">
        <v>461</v>
      </c>
      <c r="I209" s="172" t="s">
        <v>462</v>
      </c>
      <c r="J209" s="172" t="s">
        <v>463</v>
      </c>
      <c r="K209" s="174" t="s">
        <v>458</v>
      </c>
      <c r="L209" s="122"/>
      <c r="M209" s="122"/>
      <c r="N209" s="151"/>
      <c r="O209" s="215"/>
      <c r="P209" s="145"/>
    </row>
    <row r="210" outlineLevel="1">
      <c r="A210" s="6"/>
      <c r="B210" s="153"/>
      <c r="C210" s="154"/>
      <c r="D210" s="175"/>
      <c r="E210" s="176">
        <v>2.0</v>
      </c>
      <c r="F210" s="176"/>
      <c r="G210" s="176"/>
      <c r="H210" s="216"/>
      <c r="I210" s="177" t="str">
        <f>IF(J210&lt;&gt;"-","-",IF(F210*G210=0,"-",TRUNC(F210*G210,2)))</f>
        <v>-</v>
      </c>
      <c r="J210" s="178" t="str">
        <f>IF(F210*G210*H210=0,"-",TRUNC(F210*G210*H210,2))</f>
        <v>-</v>
      </c>
      <c r="K210" s="179"/>
      <c r="L210" s="154"/>
      <c r="M210" s="154"/>
      <c r="N210" s="160"/>
      <c r="O210" s="217"/>
      <c r="P210" s="145"/>
    </row>
    <row r="211" outlineLevel="1">
      <c r="A211" s="6"/>
      <c r="B211" s="128"/>
      <c r="C211" s="129"/>
      <c r="D211" s="162"/>
      <c r="E211" s="163"/>
      <c r="F211" s="164"/>
      <c r="G211" s="164"/>
      <c r="H211" s="164"/>
      <c r="I211" s="164"/>
      <c r="J211" s="165"/>
      <c r="K211" s="166"/>
      <c r="L211" s="71"/>
      <c r="M211" s="86"/>
      <c r="N211" s="167"/>
      <c r="O211" s="168"/>
      <c r="P211" s="145"/>
    </row>
    <row r="212" outlineLevel="1">
      <c r="A212" s="6"/>
      <c r="B212" s="137" t="s">
        <v>156</v>
      </c>
      <c r="C212" s="138" t="s">
        <v>102</v>
      </c>
      <c r="D212" s="139" t="str">
        <f>IFERROR(__xludf.DUMMYFUNCTION("VLOOKUP(C212,IMPORTRANGE('0_critérios'!$C$3,'0_critérios'!$B$3),2,0)"),"TRANSFORMADOR DE CORRENTE PARA PROTEÇÃO DE INSTALAÇÃO PRIMÁRIA (TENSÃO MÁXIMA 15kV – USO INTERNO) – RELAÇÃO 200:5A")</f>
        <v>TRANSFORMADOR DE CORRENTE PARA PROTEÇÃO DE INSTALAÇÃO PRIMÁRIA (TENSÃO MÁXIMA 15kV – USO INTERNO) – RELAÇÃO 200:5A</v>
      </c>
      <c r="E212" s="96"/>
      <c r="F212" s="96"/>
      <c r="G212" s="96"/>
      <c r="H212" s="96"/>
      <c r="I212" s="96"/>
      <c r="J212" s="96"/>
      <c r="K212" s="140"/>
      <c r="L212" s="184" t="str">
        <f>'0_critérios'!$A$3</f>
        <v>SIURB-EDIF-UNIT-JAN/26</v>
      </c>
      <c r="M212" s="142" t="str">
        <f>IFERROR(__xludf.DUMMYFUNCTION("VLOOKUP(C212,IMPORTRANGE('0_critérios'!$C$3,'0_critérios'!$B$3),3,0)"),"UN")</f>
        <v>UN</v>
      </c>
      <c r="N212" s="143">
        <f>IFERROR(__xludf.DUMMYFUNCTION("VLOOKUP(C212,IMPORTRANGE('0_critérios'!$C$3,'0_critérios'!$B$3),4,0)"),1526.14)</f>
        <v>1526.14</v>
      </c>
      <c r="O212" s="144">
        <f>TRUNC(IF(E214&gt;0,E214,IF(J214&lt;&gt;"-",J214,IF(I214&gt;0,I214,""))),2)</f>
        <v>6</v>
      </c>
      <c r="P212" s="145"/>
    </row>
    <row r="213" outlineLevel="1">
      <c r="A213" s="6"/>
      <c r="B213" s="146"/>
      <c r="C213" s="122"/>
      <c r="D213" s="147" t="s">
        <v>452</v>
      </c>
      <c r="E213" s="148" t="s">
        <v>38</v>
      </c>
      <c r="F213" s="147" t="s">
        <v>453</v>
      </c>
      <c r="G213" s="147" t="s">
        <v>454</v>
      </c>
      <c r="H213" s="147" t="s">
        <v>455</v>
      </c>
      <c r="I213" s="147" t="s">
        <v>456</v>
      </c>
      <c r="J213" s="149" t="s">
        <v>457</v>
      </c>
      <c r="K213" s="150" t="s">
        <v>458</v>
      </c>
      <c r="L213" s="151"/>
      <c r="M213" s="151"/>
      <c r="N213" s="151"/>
      <c r="O213" s="152"/>
      <c r="P213" s="145"/>
    </row>
    <row r="214" outlineLevel="1">
      <c r="A214" s="6"/>
      <c r="B214" s="153"/>
      <c r="C214" s="154"/>
      <c r="D214" s="155"/>
      <c r="E214" s="156">
        <v>6.0</v>
      </c>
      <c r="F214" s="155"/>
      <c r="G214" s="155"/>
      <c r="H214" s="155"/>
      <c r="I214" s="157" t="str">
        <f>IF(J214&lt;&gt;"-","-",IF(F214*G214=0,"-",TRUNC(F214*G214,2)))</f>
        <v>-</v>
      </c>
      <c r="J214" s="158" t="str">
        <f>IF(F214*G214*H214=0,"-",TRUNC(F214*G214*H214,2))</f>
        <v>-</v>
      </c>
      <c r="K214" s="159"/>
      <c r="L214" s="160"/>
      <c r="M214" s="160"/>
      <c r="N214" s="160"/>
      <c r="O214" s="161"/>
      <c r="P214" s="145"/>
    </row>
    <row r="215" outlineLevel="1">
      <c r="A215" s="6"/>
      <c r="B215" s="128"/>
      <c r="C215" s="129"/>
      <c r="D215" s="162"/>
      <c r="E215" s="163"/>
      <c r="F215" s="164"/>
      <c r="G215" s="164"/>
      <c r="H215" s="164"/>
      <c r="I215" s="164"/>
      <c r="J215" s="165"/>
      <c r="K215" s="166"/>
      <c r="L215" s="71"/>
      <c r="M215" s="86"/>
      <c r="N215" s="167"/>
      <c r="O215" s="168"/>
      <c r="P215" s="145"/>
    </row>
    <row r="216" outlineLevel="1">
      <c r="A216" s="6"/>
      <c r="B216" s="137" t="s">
        <v>157</v>
      </c>
      <c r="C216" s="183" t="s">
        <v>113</v>
      </c>
      <c r="D216" s="139" t="str">
        <f>IFERROR(__xludf.DUMMYFUNCTION("VLOOKUP(C216,IMPORTRANGE('0_critérios'!$C$7,'0_critérios'!$B$7),2,0)"),"DISJUNTOR BAIXA TENSÃO TRIPOLAR A SECO 800A/600V - FORNECIMENTO E INSTALAÇÃO. AF_07/2025")</f>
        <v>DISJUNTOR BAIXA TENSÃO TRIPOLAR A SECO 800A/600V - FORNECIMENTO E INSTALAÇÃO. AF_07/2025</v>
      </c>
      <c r="E216" s="96"/>
      <c r="F216" s="96"/>
      <c r="G216" s="96"/>
      <c r="H216" s="96"/>
      <c r="I216" s="96"/>
      <c r="J216" s="96"/>
      <c r="K216" s="140"/>
      <c r="L216" s="169" t="str">
        <f>'0_critérios'!$A$7</f>
        <v>SINAPI-SINT-ABR/26</v>
      </c>
      <c r="M216" s="142" t="str">
        <f>IFERROR(__xludf.DUMMYFUNCTION("VLOOKUP(C216,IMPORTRANGE('0_critérios'!$C$7,'0_critérios'!$B$7),3,0)"),"UN")</f>
        <v>UN</v>
      </c>
      <c r="N216" s="143">
        <f>IFERROR(__xludf.DUMMYFUNCTION("VLOOKUP(C216,IMPORTRANGE('0_critérios'!$C$7,'0_critérios'!$B$7),4,0)"),4033.91)</f>
        <v>4033.91</v>
      </c>
      <c r="O216" s="170">
        <f>TRUNC(IF(E218&gt;0,E218,IF(J218&lt;&gt;"-",J218,IF(I218&gt;0,I218,""))),2)</f>
        <v>1</v>
      </c>
      <c r="P216" s="145"/>
    </row>
    <row r="217" outlineLevel="1">
      <c r="A217" s="6"/>
      <c r="B217" s="146"/>
      <c r="C217" s="122"/>
      <c r="D217" s="171" t="s">
        <v>452</v>
      </c>
      <c r="E217" s="172" t="s">
        <v>38</v>
      </c>
      <c r="F217" s="172" t="s">
        <v>459</v>
      </c>
      <c r="G217" s="172" t="s">
        <v>460</v>
      </c>
      <c r="H217" s="173" t="s">
        <v>461</v>
      </c>
      <c r="I217" s="172" t="s">
        <v>462</v>
      </c>
      <c r="J217" s="172" t="s">
        <v>463</v>
      </c>
      <c r="K217" s="174" t="s">
        <v>458</v>
      </c>
      <c r="L217" s="151"/>
      <c r="M217" s="151"/>
      <c r="N217" s="151"/>
      <c r="O217" s="152"/>
      <c r="P217" s="145"/>
    </row>
    <row r="218" outlineLevel="1">
      <c r="A218" s="6"/>
      <c r="B218" s="153"/>
      <c r="C218" s="154"/>
      <c r="D218" s="175"/>
      <c r="E218" s="176">
        <v>1.0</v>
      </c>
      <c r="F218" s="176"/>
      <c r="G218" s="176"/>
      <c r="H218" s="176"/>
      <c r="I218" s="177" t="str">
        <f>IF(J218&lt;&gt;"-","-",IF(F218*G218=0,"-",TRUNC(F218*G218,2)))</f>
        <v>-</v>
      </c>
      <c r="J218" s="178" t="str">
        <f>IF(F218*G218*H218=0,"-",TRUNC(F218*G218*H218,2))</f>
        <v>-</v>
      </c>
      <c r="K218" s="179"/>
      <c r="L218" s="160"/>
      <c r="M218" s="160"/>
      <c r="N218" s="160"/>
      <c r="O218" s="161"/>
      <c r="P218" s="145"/>
    </row>
    <row r="219" outlineLevel="1">
      <c r="A219" s="180"/>
      <c r="B219" s="202"/>
      <c r="C219" s="203"/>
      <c r="D219" s="203"/>
      <c r="E219" s="203"/>
      <c r="F219" s="203"/>
      <c r="G219" s="203"/>
      <c r="H219" s="203"/>
      <c r="I219" s="203"/>
      <c r="J219" s="203"/>
      <c r="K219" s="203"/>
      <c r="L219" s="203"/>
      <c r="M219" s="203"/>
      <c r="N219" s="203"/>
      <c r="O219" s="204"/>
      <c r="P219" s="145"/>
    </row>
    <row r="220" outlineLevel="1">
      <c r="A220" s="180"/>
      <c r="B220" s="201" t="s">
        <v>158</v>
      </c>
      <c r="C220" s="183" t="s">
        <v>147</v>
      </c>
      <c r="D220" s="186" t="str">
        <f>VLOOKUP(C220,'3_COMPOSIÇÃO'!A:E,2,0)</f>
        <v>DISJUNTOR TRIPOLAR CAIXA MOLDADA 690VCA 600A 10KA STECK</v>
      </c>
      <c r="E220" s="96"/>
      <c r="F220" s="96"/>
      <c r="G220" s="96"/>
      <c r="H220" s="96"/>
      <c r="I220" s="96"/>
      <c r="J220" s="96"/>
      <c r="K220" s="140"/>
      <c r="L220" s="187" t="s">
        <v>96</v>
      </c>
      <c r="M220" s="188" t="str">
        <f>VLOOKUP(C220,'3_COMPOSIÇÃO'!A:E,3,0)</f>
        <v>UN </v>
      </c>
      <c r="N220" s="188">
        <f>VLOOKUP(C220,'3_COMPOSIÇÃO'!A:E,5,0)</f>
        <v>3244.91</v>
      </c>
      <c r="O220" s="144">
        <f>IF(E222&gt;0,E222,IF(J222&lt;&gt;"-",J222,IF(I222&gt;0,I222,"")))</f>
        <v>3</v>
      </c>
      <c r="P220" s="145"/>
    </row>
    <row r="221" outlineLevel="1">
      <c r="A221" s="180"/>
      <c r="B221" s="146"/>
      <c r="C221" s="122"/>
      <c r="D221" s="189" t="s">
        <v>452</v>
      </c>
      <c r="E221" s="189" t="s">
        <v>38</v>
      </c>
      <c r="F221" s="189" t="s">
        <v>459</v>
      </c>
      <c r="G221" s="189" t="s">
        <v>460</v>
      </c>
      <c r="H221" s="190" t="s">
        <v>461</v>
      </c>
      <c r="I221" s="189" t="s">
        <v>462</v>
      </c>
      <c r="J221" s="189" t="s">
        <v>463</v>
      </c>
      <c r="K221" s="191" t="s">
        <v>458</v>
      </c>
      <c r="L221" s="122"/>
      <c r="M221" s="122"/>
      <c r="N221" s="122"/>
      <c r="O221" s="152"/>
      <c r="P221" s="145"/>
    </row>
    <row r="222" outlineLevel="1">
      <c r="A222" s="180"/>
      <c r="B222" s="153"/>
      <c r="C222" s="154"/>
      <c r="D222" s="192"/>
      <c r="E222" s="193">
        <v>3.0</v>
      </c>
      <c r="F222" s="193"/>
      <c r="G222" s="193"/>
      <c r="H222" s="194"/>
      <c r="I222" s="195"/>
      <c r="J222" s="195" t="str">
        <f>IF(K222&lt;&gt;"-","-",IF(G222*H222=0,"-",TRUNC(G222*H222,2)))</f>
        <v>-</v>
      </c>
      <c r="K222" s="196"/>
      <c r="L222" s="154"/>
      <c r="M222" s="154"/>
      <c r="N222" s="154"/>
      <c r="O222" s="161"/>
      <c r="P222" s="145"/>
    </row>
    <row r="223" outlineLevel="1">
      <c r="A223" s="180"/>
      <c r="B223" s="202"/>
      <c r="C223" s="203"/>
      <c r="D223" s="203"/>
      <c r="E223" s="203"/>
      <c r="F223" s="203"/>
      <c r="G223" s="203"/>
      <c r="H223" s="203"/>
      <c r="I223" s="203"/>
      <c r="J223" s="203"/>
      <c r="K223" s="203"/>
      <c r="L223" s="203"/>
      <c r="M223" s="203"/>
      <c r="N223" s="203"/>
      <c r="O223" s="204"/>
      <c r="P223" s="145"/>
    </row>
    <row r="224" outlineLevel="1">
      <c r="A224" s="180"/>
      <c r="B224" s="137" t="s">
        <v>159</v>
      </c>
      <c r="C224" s="138" t="s">
        <v>151</v>
      </c>
      <c r="D224" s="139" t="str">
        <f>IFERROR(__xludf.DUMMYFUNCTION("VLOOKUP(C224,IMPORTRANGE('0_critérios'!$C$3,'0_critérios'!$B$3),2,0)"),"DISJUNTOR CAIXA MOLDADA TRIPOLAR 100A COM DISPARADOR TERMOMAGNÉTICO AJUSTÁVEL")</f>
        <v>DISJUNTOR CAIXA MOLDADA TRIPOLAR 100A COM DISPARADOR TERMOMAGNÉTICO AJUSTÁVEL</v>
      </c>
      <c r="E224" s="96"/>
      <c r="F224" s="96"/>
      <c r="G224" s="96"/>
      <c r="H224" s="96"/>
      <c r="I224" s="96"/>
      <c r="J224" s="96"/>
      <c r="K224" s="140"/>
      <c r="L224" s="184" t="str">
        <f>'0_critérios'!$A$3</f>
        <v>SIURB-EDIF-UNIT-JAN/26</v>
      </c>
      <c r="M224" s="142" t="str">
        <f>IFERROR(__xludf.DUMMYFUNCTION("VLOOKUP(C224,IMPORTRANGE('0_critérios'!$C$3,'0_critérios'!$B$3),3,0)"),"UN")</f>
        <v>UN</v>
      </c>
      <c r="N224" s="143">
        <f>IFERROR(__xludf.DUMMYFUNCTION("VLOOKUP(C224,IMPORTRANGE('0_critérios'!$C$3,'0_critérios'!$B$3),4,0)"),1410.14)</f>
        <v>1410.14</v>
      </c>
      <c r="O224" s="144">
        <f>TRUNC(IF(E226&gt;0,E226,IF(J226&lt;&gt;"-",J226,IF(I226&gt;0,I226,""))),2)</f>
        <v>3</v>
      </c>
      <c r="P224" s="145"/>
    </row>
    <row r="225" outlineLevel="1">
      <c r="A225" s="180"/>
      <c r="B225" s="146"/>
      <c r="C225" s="122"/>
      <c r="D225" s="147" t="s">
        <v>452</v>
      </c>
      <c r="E225" s="148" t="s">
        <v>38</v>
      </c>
      <c r="F225" s="147" t="s">
        <v>453</v>
      </c>
      <c r="G225" s="147" t="s">
        <v>454</v>
      </c>
      <c r="H225" s="147" t="s">
        <v>455</v>
      </c>
      <c r="I225" s="147" t="s">
        <v>456</v>
      </c>
      <c r="J225" s="149" t="s">
        <v>457</v>
      </c>
      <c r="K225" s="150" t="s">
        <v>458</v>
      </c>
      <c r="L225" s="151"/>
      <c r="M225" s="151"/>
      <c r="N225" s="151"/>
      <c r="O225" s="152"/>
      <c r="P225" s="145"/>
    </row>
    <row r="226" outlineLevel="1">
      <c r="A226" s="180"/>
      <c r="B226" s="153"/>
      <c r="C226" s="154"/>
      <c r="D226" s="155"/>
      <c r="E226" s="156">
        <v>3.0</v>
      </c>
      <c r="F226" s="155"/>
      <c r="G226" s="155"/>
      <c r="H226" s="155"/>
      <c r="I226" s="157" t="str">
        <f>IF(J226&lt;&gt;"-","-",IF(F226*G226=0,"-",TRUNC(F226*G226,2)))</f>
        <v>-</v>
      </c>
      <c r="J226" s="158" t="str">
        <f>IF(F226*G226*H226=0,"-",TRUNC(F226*G226*H226,2))</f>
        <v>-</v>
      </c>
      <c r="K226" s="159"/>
      <c r="L226" s="160"/>
      <c r="M226" s="160"/>
      <c r="N226" s="160"/>
      <c r="O226" s="161"/>
      <c r="P226" s="145"/>
    </row>
    <row r="227" outlineLevel="1">
      <c r="A227" s="180"/>
      <c r="B227" s="202"/>
      <c r="C227" s="203"/>
      <c r="D227" s="203"/>
      <c r="E227" s="203"/>
      <c r="F227" s="203"/>
      <c r="G227" s="203"/>
      <c r="H227" s="203"/>
      <c r="I227" s="203"/>
      <c r="J227" s="203"/>
      <c r="K227" s="203"/>
      <c r="L227" s="203"/>
      <c r="M227" s="203"/>
      <c r="N227" s="203"/>
      <c r="O227" s="204"/>
      <c r="P227" s="145"/>
    </row>
    <row r="228" outlineLevel="1">
      <c r="A228" s="180"/>
      <c r="B228" s="137" t="s">
        <v>160</v>
      </c>
      <c r="C228" s="183" t="s">
        <v>161</v>
      </c>
      <c r="D228" s="186" t="str">
        <f>VLOOKUP(C228,'3_COMPOSIÇÃO'!A:E,2,0)</f>
        <v>DISJUNTOR TRIPOLAR CAIXA MOLDADA 225A EZC250N3225 SCHNEIDER</v>
      </c>
      <c r="E228" s="96"/>
      <c r="F228" s="96"/>
      <c r="G228" s="96"/>
      <c r="H228" s="96"/>
      <c r="I228" s="96"/>
      <c r="J228" s="96"/>
      <c r="K228" s="140"/>
      <c r="L228" s="187" t="s">
        <v>96</v>
      </c>
      <c r="M228" s="188" t="str">
        <f>VLOOKUP(C228,'3_COMPOSIÇÃO'!A:E,3,0)</f>
        <v>UN</v>
      </c>
      <c r="N228" s="188">
        <f>VLOOKUP(C228,'3_COMPOSIÇÃO'!A:E,5,0)</f>
        <v>1637.64</v>
      </c>
      <c r="O228" s="144">
        <f>IF(E230&gt;0,E230,IF(J230&lt;&gt;"-",J230,IF(I230&gt;0,I230,"")))</f>
        <v>1</v>
      </c>
      <c r="P228" s="145"/>
    </row>
    <row r="229" outlineLevel="1">
      <c r="A229" s="180"/>
      <c r="B229" s="146"/>
      <c r="C229" s="122"/>
      <c r="D229" s="189" t="s">
        <v>452</v>
      </c>
      <c r="E229" s="189" t="s">
        <v>38</v>
      </c>
      <c r="F229" s="189" t="s">
        <v>459</v>
      </c>
      <c r="G229" s="189" t="s">
        <v>460</v>
      </c>
      <c r="H229" s="190" t="s">
        <v>461</v>
      </c>
      <c r="I229" s="189" t="s">
        <v>462</v>
      </c>
      <c r="J229" s="189" t="s">
        <v>463</v>
      </c>
      <c r="K229" s="191" t="s">
        <v>458</v>
      </c>
      <c r="L229" s="122"/>
      <c r="M229" s="122"/>
      <c r="N229" s="122"/>
      <c r="O229" s="152"/>
      <c r="P229" s="145"/>
    </row>
    <row r="230" outlineLevel="1">
      <c r="A230" s="180"/>
      <c r="B230" s="153"/>
      <c r="C230" s="154"/>
      <c r="D230" s="192"/>
      <c r="E230" s="193">
        <v>1.0</v>
      </c>
      <c r="F230" s="193"/>
      <c r="G230" s="193"/>
      <c r="H230" s="194"/>
      <c r="I230" s="195"/>
      <c r="J230" s="195" t="str">
        <f>IF(K230&lt;&gt;"-","-",IF(G230*H230=0,"-",TRUNC(G230*H230,2)))</f>
        <v>-</v>
      </c>
      <c r="K230" s="196"/>
      <c r="L230" s="154"/>
      <c r="M230" s="154"/>
      <c r="N230" s="154"/>
      <c r="O230" s="161"/>
      <c r="P230" s="145"/>
    </row>
    <row r="231" outlineLevel="1">
      <c r="A231" s="180"/>
      <c r="B231" s="202"/>
      <c r="C231" s="203"/>
      <c r="D231" s="203"/>
      <c r="E231" s="203"/>
      <c r="F231" s="203"/>
      <c r="G231" s="203"/>
      <c r="H231" s="203"/>
      <c r="I231" s="203"/>
      <c r="J231" s="203"/>
      <c r="K231" s="203"/>
      <c r="L231" s="203"/>
      <c r="M231" s="203"/>
      <c r="N231" s="203"/>
      <c r="O231" s="204"/>
      <c r="P231" s="145"/>
    </row>
    <row r="232">
      <c r="A232" s="180"/>
      <c r="B232" s="218" t="s">
        <v>163</v>
      </c>
      <c r="C232" s="219" t="s">
        <v>164</v>
      </c>
      <c r="D232" s="115"/>
      <c r="E232" s="115"/>
      <c r="F232" s="115"/>
      <c r="G232" s="115"/>
      <c r="H232" s="115"/>
      <c r="I232" s="115"/>
      <c r="J232" s="115"/>
      <c r="K232" s="115"/>
      <c r="L232" s="115"/>
      <c r="M232" s="115"/>
      <c r="N232" s="115"/>
      <c r="O232" s="116"/>
      <c r="P232" s="145"/>
    </row>
    <row r="233" outlineLevel="1">
      <c r="A233" s="180"/>
      <c r="B233" s="220"/>
      <c r="C233" s="221"/>
      <c r="D233" s="222"/>
      <c r="E233" s="223"/>
      <c r="F233" s="223"/>
      <c r="G233" s="223"/>
      <c r="H233" s="223"/>
      <c r="I233" s="223"/>
      <c r="J233" s="223"/>
      <c r="K233" s="222"/>
      <c r="L233" s="224"/>
      <c r="M233" s="224"/>
      <c r="N233" s="224"/>
      <c r="O233" s="225"/>
      <c r="P233" s="145"/>
    </row>
    <row r="234" outlineLevel="1">
      <c r="A234" s="180"/>
      <c r="B234" s="137" t="s">
        <v>165</v>
      </c>
      <c r="C234" s="138" t="s">
        <v>166</v>
      </c>
      <c r="D234" s="186" t="str">
        <f>IFERROR(__xludf.DUMMYFUNCTION("VLOOKUP(C234,IMPORTRANGE('0_critérios'!$C$3,'0_critérios'!$B$3),2,0)"),"QUADRO DE DISTRIBUIÇÃO EM CHAPA METÁLICA - PARA ATÉ 34 DISJUNTORES")</f>
        <v>QUADRO DE DISTRIBUIÇÃO EM CHAPA METÁLICA - PARA ATÉ 34 DISJUNTORES</v>
      </c>
      <c r="E234" s="96"/>
      <c r="F234" s="96"/>
      <c r="G234" s="96"/>
      <c r="H234" s="96"/>
      <c r="I234" s="96"/>
      <c r="J234" s="96"/>
      <c r="K234" s="96"/>
      <c r="L234" s="184" t="str">
        <f>'0_critérios'!$A$3</f>
        <v>SIURB-EDIF-UNIT-JAN/26</v>
      </c>
      <c r="M234" s="142" t="str">
        <f>IFERROR(__xludf.DUMMYFUNCTION("VLOOKUP(C234,IMPORTRANGE('0_critérios'!$C$3,'0_critérios'!$B$3),3,0)"),"UN")</f>
        <v>UN</v>
      </c>
      <c r="N234" s="143">
        <f>IFERROR(__xludf.DUMMYFUNCTION("VLOOKUP(C234,IMPORTRANGE('0_critérios'!$C$3,'0_critérios'!$B$3),4,0)"),1559.43)</f>
        <v>1559.43</v>
      </c>
      <c r="O234" s="144">
        <f>TRUNC(IF(E236&gt;0,E236,IF(J236&lt;&gt;"-",J236,IF(I236&gt;0,I236,""))),2)</f>
        <v>1</v>
      </c>
      <c r="P234" s="145"/>
    </row>
    <row r="235" outlineLevel="1">
      <c r="A235" s="180"/>
      <c r="B235" s="146"/>
      <c r="C235" s="122"/>
      <c r="D235" s="147" t="s">
        <v>452</v>
      </c>
      <c r="E235" s="148" t="s">
        <v>38</v>
      </c>
      <c r="F235" s="147" t="s">
        <v>453</v>
      </c>
      <c r="G235" s="147" t="s">
        <v>454</v>
      </c>
      <c r="H235" s="147" t="s">
        <v>455</v>
      </c>
      <c r="I235" s="147" t="s">
        <v>456</v>
      </c>
      <c r="J235" s="149" t="s">
        <v>457</v>
      </c>
      <c r="K235" s="147" t="s">
        <v>458</v>
      </c>
      <c r="L235" s="151"/>
      <c r="M235" s="151"/>
      <c r="N235" s="151"/>
      <c r="O235" s="152"/>
      <c r="P235" s="145"/>
    </row>
    <row r="236" outlineLevel="1">
      <c r="A236" s="180"/>
      <c r="B236" s="153"/>
      <c r="C236" s="154"/>
      <c r="D236" s="155"/>
      <c r="E236" s="176">
        <v>1.0</v>
      </c>
      <c r="F236" s="155"/>
      <c r="G236" s="155"/>
      <c r="H236" s="155"/>
      <c r="I236" s="157" t="str">
        <f>IF(J236&lt;&gt;"-","-",IF(F236*G236=0,"-",TRUNC(F236*G236,2)))</f>
        <v>-</v>
      </c>
      <c r="J236" s="158" t="str">
        <f>IF(F236*G236*H236=0,"-",TRUNC(F236*G236*H236,2))</f>
        <v>-</v>
      </c>
      <c r="K236" s="209"/>
      <c r="L236" s="160"/>
      <c r="M236" s="160"/>
      <c r="N236" s="160"/>
      <c r="O236" s="161"/>
      <c r="P236" s="145"/>
    </row>
    <row r="237" outlineLevel="1">
      <c r="A237" s="180"/>
      <c r="B237" s="220"/>
      <c r="C237" s="221"/>
      <c r="D237" s="222"/>
      <c r="E237" s="223"/>
      <c r="F237" s="223"/>
      <c r="G237" s="223"/>
      <c r="H237" s="223"/>
      <c r="I237" s="223"/>
      <c r="J237" s="223"/>
      <c r="K237" s="222"/>
      <c r="L237" s="224"/>
      <c r="M237" s="224"/>
      <c r="N237" s="224"/>
      <c r="O237" s="225"/>
      <c r="P237" s="145"/>
    </row>
    <row r="238" outlineLevel="1">
      <c r="A238" s="180"/>
      <c r="B238" s="137" t="s">
        <v>168</v>
      </c>
      <c r="C238" s="138" t="s">
        <v>169</v>
      </c>
      <c r="D238" s="186" t="str">
        <f>IFERROR(__xludf.DUMMYFUNCTION("VLOOKUP(C238,IMPORTRANGE('0_critérios'!$C$3,'0_critérios'!$B$3),2,0)"),"CHAVE SECCIONADORA ROTATIVA ABERT. SOB CARGA TP (PACCO) - 3X16A")</f>
        <v>CHAVE SECCIONADORA ROTATIVA ABERT. SOB CARGA TP (PACCO) - 3X16A</v>
      </c>
      <c r="E238" s="96"/>
      <c r="F238" s="96"/>
      <c r="G238" s="96"/>
      <c r="H238" s="96"/>
      <c r="I238" s="96"/>
      <c r="J238" s="96"/>
      <c r="K238" s="96"/>
      <c r="L238" s="184" t="str">
        <f>'0_critérios'!$A$3</f>
        <v>SIURB-EDIF-UNIT-JAN/26</v>
      </c>
      <c r="M238" s="142" t="str">
        <f>IFERROR(__xludf.DUMMYFUNCTION("VLOOKUP(C238,IMPORTRANGE('0_critérios'!$C$3,'0_critérios'!$B$3),3,0)"),"UN")</f>
        <v>UN</v>
      </c>
      <c r="N238" s="143">
        <f>IFERROR(__xludf.DUMMYFUNCTION("VLOOKUP(C238,IMPORTRANGE('0_critérios'!$C$3,'0_critérios'!$B$3),4,0)"),185.88)</f>
        <v>185.88</v>
      </c>
      <c r="O238" s="144">
        <f>TRUNC(IF(E240&gt;0,E240,IF(J240&lt;&gt;"-",J240,IF(I240&gt;0,I240,""))),2)</f>
        <v>1</v>
      </c>
      <c r="P238" s="145"/>
    </row>
    <row r="239" outlineLevel="1">
      <c r="A239" s="180"/>
      <c r="B239" s="146"/>
      <c r="C239" s="122"/>
      <c r="D239" s="147" t="s">
        <v>452</v>
      </c>
      <c r="E239" s="148" t="s">
        <v>38</v>
      </c>
      <c r="F239" s="147" t="s">
        <v>453</v>
      </c>
      <c r="G239" s="147" t="s">
        <v>454</v>
      </c>
      <c r="H239" s="147" t="s">
        <v>455</v>
      </c>
      <c r="I239" s="147" t="s">
        <v>456</v>
      </c>
      <c r="J239" s="149" t="s">
        <v>457</v>
      </c>
      <c r="K239" s="147" t="s">
        <v>458</v>
      </c>
      <c r="L239" s="151"/>
      <c r="M239" s="151"/>
      <c r="N239" s="151"/>
      <c r="O239" s="152"/>
      <c r="P239" s="145"/>
    </row>
    <row r="240" outlineLevel="1">
      <c r="A240" s="180"/>
      <c r="B240" s="153"/>
      <c r="C240" s="154"/>
      <c r="D240" s="155"/>
      <c r="E240" s="176">
        <v>1.0</v>
      </c>
      <c r="F240" s="155"/>
      <c r="G240" s="155"/>
      <c r="H240" s="155"/>
      <c r="I240" s="157" t="str">
        <f>IF(J240&lt;&gt;"-","-",IF(F240*G240=0,"-",TRUNC(F240*G240,2)))</f>
        <v>-</v>
      </c>
      <c r="J240" s="158" t="str">
        <f>IF(F240*G240*H240=0,"-",TRUNC(F240*G240*H240,2))</f>
        <v>-</v>
      </c>
      <c r="K240" s="209"/>
      <c r="L240" s="160"/>
      <c r="M240" s="160"/>
      <c r="N240" s="160"/>
      <c r="O240" s="161"/>
      <c r="P240" s="145"/>
    </row>
    <row r="241" outlineLevel="1">
      <c r="A241" s="180"/>
      <c r="B241" s="220"/>
      <c r="C241" s="221"/>
      <c r="D241" s="222"/>
      <c r="E241" s="223"/>
      <c r="F241" s="223"/>
      <c r="G241" s="223"/>
      <c r="H241" s="223"/>
      <c r="I241" s="223"/>
      <c r="J241" s="223"/>
      <c r="K241" s="222"/>
      <c r="L241" s="224"/>
      <c r="M241" s="224"/>
      <c r="N241" s="224"/>
      <c r="O241" s="225"/>
      <c r="P241" s="145"/>
    </row>
    <row r="242" outlineLevel="1">
      <c r="A242" s="180"/>
      <c r="B242" s="137" t="s">
        <v>171</v>
      </c>
      <c r="C242" s="138" t="s">
        <v>124</v>
      </c>
      <c r="D242" s="186" t="str">
        <f>IFERROR(__xludf.DUMMYFUNCTION("VLOOKUP(C242,IMPORTRANGE('0_critérios'!$C$3,'0_critérios'!$B$3),2,0)"),"DPS - DISPOSITIVO PROTEÇÃO CONTRA SURTOS 275V - 40KA")</f>
        <v>DPS - DISPOSITIVO PROTEÇÃO CONTRA SURTOS 275V - 40KA</v>
      </c>
      <c r="E242" s="96"/>
      <c r="F242" s="96"/>
      <c r="G242" s="96"/>
      <c r="H242" s="96"/>
      <c r="I242" s="96"/>
      <c r="J242" s="96"/>
      <c r="K242" s="96"/>
      <c r="L242" s="184" t="str">
        <f>'0_critérios'!$A$3</f>
        <v>SIURB-EDIF-UNIT-JAN/26</v>
      </c>
      <c r="M242" s="142" t="str">
        <f>IFERROR(__xludf.DUMMYFUNCTION("VLOOKUP(C242,IMPORTRANGE('0_critérios'!$C$3,'0_critérios'!$B$3),3,0)"),"UN")</f>
        <v>UN</v>
      </c>
      <c r="N242" s="143">
        <f>IFERROR(__xludf.DUMMYFUNCTION("VLOOKUP(C242,IMPORTRANGE('0_critérios'!$C$3,'0_critérios'!$B$3),4,0)"),250.7)</f>
        <v>250.7</v>
      </c>
      <c r="O242" s="144">
        <f>TRUNC(IF(E244&gt;0,E244,IF(J244&lt;&gt;"-",J244,IF(I244&gt;0,I244,""))),2)</f>
        <v>4</v>
      </c>
      <c r="P242" s="145"/>
    </row>
    <row r="243" outlineLevel="1">
      <c r="A243" s="180"/>
      <c r="B243" s="146"/>
      <c r="C243" s="122"/>
      <c r="D243" s="147" t="s">
        <v>452</v>
      </c>
      <c r="E243" s="148" t="s">
        <v>38</v>
      </c>
      <c r="F243" s="147" t="s">
        <v>453</v>
      </c>
      <c r="G243" s="147" t="s">
        <v>454</v>
      </c>
      <c r="H243" s="147" t="s">
        <v>455</v>
      </c>
      <c r="I243" s="147" t="s">
        <v>456</v>
      </c>
      <c r="J243" s="149" t="s">
        <v>457</v>
      </c>
      <c r="K243" s="147" t="s">
        <v>458</v>
      </c>
      <c r="L243" s="151"/>
      <c r="M243" s="151"/>
      <c r="N243" s="151"/>
      <c r="O243" s="152"/>
      <c r="P243" s="145"/>
    </row>
    <row r="244" outlineLevel="1">
      <c r="A244" s="180"/>
      <c r="B244" s="153"/>
      <c r="C244" s="154"/>
      <c r="D244" s="155"/>
      <c r="E244" s="176">
        <v>4.0</v>
      </c>
      <c r="F244" s="155"/>
      <c r="G244" s="155"/>
      <c r="H244" s="155"/>
      <c r="I244" s="157" t="str">
        <f>IF(J244&lt;&gt;"-","-",IF(F244*G244=0,"-",TRUNC(F244*G244,2)))</f>
        <v>-</v>
      </c>
      <c r="J244" s="158" t="str">
        <f>IF(F244*G244*H244=0,"-",TRUNC(F244*G244*H244,2))</f>
        <v>-</v>
      </c>
      <c r="K244" s="209"/>
      <c r="L244" s="160"/>
      <c r="M244" s="160"/>
      <c r="N244" s="160"/>
      <c r="O244" s="161"/>
      <c r="P244" s="145"/>
    </row>
    <row r="245" outlineLevel="1">
      <c r="A245" s="180"/>
      <c r="B245" s="220"/>
      <c r="C245" s="221"/>
      <c r="D245" s="222"/>
      <c r="E245" s="223"/>
      <c r="F245" s="223"/>
      <c r="G245" s="223"/>
      <c r="H245" s="223"/>
      <c r="I245" s="223"/>
      <c r="J245" s="223"/>
      <c r="K245" s="222"/>
      <c r="L245" s="224"/>
      <c r="M245" s="224"/>
      <c r="N245" s="224"/>
      <c r="O245" s="225"/>
      <c r="P245" s="145"/>
    </row>
    <row r="246" outlineLevel="1">
      <c r="A246" s="180"/>
      <c r="B246" s="137" t="s">
        <v>172</v>
      </c>
      <c r="C246" s="138" t="s">
        <v>173</v>
      </c>
      <c r="D246" s="186" t="str">
        <f>IFERROR(__xludf.DUMMYFUNCTION("VLOOKUP(C246,IMPORTRANGE('0_critérios'!$C$3,'0_critérios'!$B$3),2,0)"),"INTERRUPTOR DIFERENCIAL RESIDUAL BIPOLAR 40A - SENSIBILIDADE 30MA - 220V")</f>
        <v>INTERRUPTOR DIFERENCIAL RESIDUAL BIPOLAR 40A - SENSIBILIDADE 30MA - 220V</v>
      </c>
      <c r="E246" s="96"/>
      <c r="F246" s="96"/>
      <c r="G246" s="96"/>
      <c r="H246" s="96"/>
      <c r="I246" s="96"/>
      <c r="J246" s="96"/>
      <c r="K246" s="96"/>
      <c r="L246" s="184" t="str">
        <f>'0_critérios'!$A$3</f>
        <v>SIURB-EDIF-UNIT-JAN/26</v>
      </c>
      <c r="M246" s="142" t="str">
        <f>IFERROR(__xludf.DUMMYFUNCTION("VLOOKUP(C246,IMPORTRANGE('0_critérios'!$C$3,'0_critérios'!$B$3),3,0)"),"UN")</f>
        <v>UN</v>
      </c>
      <c r="N246" s="143">
        <f>IFERROR(__xludf.DUMMYFUNCTION("VLOOKUP(C246,IMPORTRANGE('0_critérios'!$C$3,'0_critérios'!$B$3),4,0)"),350.06)</f>
        <v>350.06</v>
      </c>
      <c r="O246" s="144">
        <f>TRUNC(IF(E248&gt;0,E248,IF(J248&lt;&gt;"-",J248,IF(I248&gt;0,I248,""))),2)</f>
        <v>3</v>
      </c>
      <c r="P246" s="145"/>
    </row>
    <row r="247" outlineLevel="1">
      <c r="A247" s="180"/>
      <c r="B247" s="146"/>
      <c r="C247" s="122"/>
      <c r="D247" s="147" t="s">
        <v>452</v>
      </c>
      <c r="E247" s="148" t="s">
        <v>38</v>
      </c>
      <c r="F247" s="147" t="s">
        <v>453</v>
      </c>
      <c r="G247" s="147" t="s">
        <v>454</v>
      </c>
      <c r="H247" s="147" t="s">
        <v>455</v>
      </c>
      <c r="I247" s="147" t="s">
        <v>456</v>
      </c>
      <c r="J247" s="149" t="s">
        <v>457</v>
      </c>
      <c r="K247" s="147" t="s">
        <v>458</v>
      </c>
      <c r="L247" s="151"/>
      <c r="M247" s="151"/>
      <c r="N247" s="151"/>
      <c r="O247" s="152"/>
      <c r="P247" s="145"/>
    </row>
    <row r="248" outlineLevel="1">
      <c r="A248" s="180"/>
      <c r="B248" s="153"/>
      <c r="C248" s="154"/>
      <c r="D248" s="155"/>
      <c r="E248" s="176">
        <v>3.0</v>
      </c>
      <c r="F248" s="155"/>
      <c r="G248" s="155"/>
      <c r="H248" s="155"/>
      <c r="I248" s="157" t="str">
        <f>IF(J248&lt;&gt;"-","-",IF(F248*G248=0,"-",TRUNC(F248*G248,2)))</f>
        <v>-</v>
      </c>
      <c r="J248" s="158" t="str">
        <f>IF(F248*G248*H248=0,"-",TRUNC(F248*G248*H248,2))</f>
        <v>-</v>
      </c>
      <c r="K248" s="209"/>
      <c r="L248" s="160"/>
      <c r="M248" s="160"/>
      <c r="N248" s="160"/>
      <c r="O248" s="161"/>
      <c r="P248" s="145"/>
    </row>
    <row r="249" outlineLevel="1">
      <c r="A249" s="180"/>
      <c r="B249" s="220"/>
      <c r="C249" s="221"/>
      <c r="D249" s="222"/>
      <c r="E249" s="223"/>
      <c r="F249" s="223"/>
      <c r="G249" s="223"/>
      <c r="H249" s="223"/>
      <c r="I249" s="223"/>
      <c r="J249" s="223"/>
      <c r="K249" s="222"/>
      <c r="L249" s="224"/>
      <c r="M249" s="224"/>
      <c r="N249" s="224"/>
      <c r="O249" s="225"/>
      <c r="P249" s="145"/>
    </row>
    <row r="250" outlineLevel="1">
      <c r="A250" s="180"/>
      <c r="B250" s="201" t="s">
        <v>175</v>
      </c>
      <c r="C250" s="183" t="s">
        <v>120</v>
      </c>
      <c r="D250" s="205" t="s">
        <v>121</v>
      </c>
      <c r="E250" s="96"/>
      <c r="F250" s="96"/>
      <c r="G250" s="96"/>
      <c r="H250" s="96"/>
      <c r="I250" s="96"/>
      <c r="J250" s="96"/>
      <c r="K250" s="96"/>
      <c r="L250" s="206" t="s">
        <v>122</v>
      </c>
      <c r="M250" s="207" t="s">
        <v>38</v>
      </c>
      <c r="N250" s="208">
        <v>1502.13</v>
      </c>
      <c r="O250" s="144">
        <f>TRUNC(IF(E252&gt;0,E252,IF(J252&lt;&gt;"-",J252,IF(I252&gt;0,I252,""))),2)</f>
        <v>3</v>
      </c>
      <c r="P250" s="145"/>
    </row>
    <row r="251" outlineLevel="1">
      <c r="A251" s="180"/>
      <c r="B251" s="146"/>
      <c r="C251" s="122"/>
      <c r="D251" s="147" t="s">
        <v>452</v>
      </c>
      <c r="E251" s="148" t="s">
        <v>38</v>
      </c>
      <c r="F251" s="147" t="s">
        <v>453</v>
      </c>
      <c r="G251" s="147" t="s">
        <v>454</v>
      </c>
      <c r="H251" s="147" t="s">
        <v>455</v>
      </c>
      <c r="I251" s="147" t="s">
        <v>456</v>
      </c>
      <c r="J251" s="149" t="s">
        <v>457</v>
      </c>
      <c r="K251" s="147" t="s">
        <v>458</v>
      </c>
      <c r="L251" s="151"/>
      <c r="M251" s="151"/>
      <c r="N251" s="151"/>
      <c r="O251" s="152"/>
      <c r="P251" s="145"/>
    </row>
    <row r="252" outlineLevel="1">
      <c r="A252" s="180"/>
      <c r="B252" s="153"/>
      <c r="C252" s="154"/>
      <c r="D252" s="155"/>
      <c r="E252" s="176">
        <v>3.0</v>
      </c>
      <c r="F252" s="155"/>
      <c r="G252" s="155"/>
      <c r="H252" s="155"/>
      <c r="I252" s="157" t="str">
        <f>IF(J252&lt;&gt;"-","-",IF(F252*G252=0,"-",TRUNC(F252*G252,2)))</f>
        <v>-</v>
      </c>
      <c r="J252" s="158" t="str">
        <f>IF(F252*G252*H252=0,"-",TRUNC(F252*G252*H252,2))</f>
        <v>-</v>
      </c>
      <c r="K252" s="209"/>
      <c r="L252" s="160"/>
      <c r="M252" s="160"/>
      <c r="N252" s="160"/>
      <c r="O252" s="161"/>
      <c r="P252" s="145"/>
    </row>
    <row r="253" outlineLevel="1">
      <c r="A253" s="180"/>
      <c r="B253" s="220"/>
      <c r="C253" s="221"/>
      <c r="D253" s="222"/>
      <c r="E253" s="223"/>
      <c r="F253" s="223"/>
      <c r="G253" s="223"/>
      <c r="H253" s="223"/>
      <c r="I253" s="223"/>
      <c r="J253" s="223"/>
      <c r="K253" s="222"/>
      <c r="L253" s="224"/>
      <c r="M253" s="224"/>
      <c r="N253" s="224"/>
      <c r="O253" s="225"/>
      <c r="P253" s="145"/>
    </row>
    <row r="254" outlineLevel="1">
      <c r="A254" s="180"/>
      <c r="B254" s="201" t="s">
        <v>176</v>
      </c>
      <c r="C254" s="138" t="s">
        <v>139</v>
      </c>
      <c r="D254" s="186" t="str">
        <f>IFERROR(__xludf.DUMMYFUNCTION("VLOOKUP(C254,IMPORTRANGE('0_critérios'!$C$3,'0_critérios'!$B$3),2,0)"),"FUSIVEL HH PARA 40A/ 15KV")</f>
        <v>FUSIVEL HH PARA 40A/ 15KV</v>
      </c>
      <c r="E254" s="96"/>
      <c r="F254" s="96"/>
      <c r="G254" s="96"/>
      <c r="H254" s="96"/>
      <c r="I254" s="96"/>
      <c r="J254" s="96"/>
      <c r="K254" s="96"/>
      <c r="L254" s="184" t="str">
        <f>'0_critérios'!$A$3</f>
        <v>SIURB-EDIF-UNIT-JAN/26</v>
      </c>
      <c r="M254" s="142" t="str">
        <f>IFERROR(__xludf.DUMMYFUNCTION("VLOOKUP(C254,IMPORTRANGE('0_critérios'!$C$3,'0_critérios'!$B$3),3,0)"),"UN")</f>
        <v>UN</v>
      </c>
      <c r="N254" s="143">
        <f>IFERROR(__xludf.DUMMYFUNCTION("VLOOKUP(C254,IMPORTRANGE('0_critérios'!$C$3,'0_critérios'!$B$3),4,0)"),460.89)</f>
        <v>460.89</v>
      </c>
      <c r="O254" s="144">
        <f>TRUNC(IF(E256&gt;0,E256,IF(J256&lt;&gt;"-",J256,IF(I256&gt;0,I256,""))),2)</f>
        <v>3</v>
      </c>
      <c r="P254" s="145"/>
    </row>
    <row r="255" outlineLevel="1">
      <c r="A255" s="180"/>
      <c r="B255" s="146"/>
      <c r="C255" s="122"/>
      <c r="D255" s="147" t="s">
        <v>452</v>
      </c>
      <c r="E255" s="148" t="s">
        <v>38</v>
      </c>
      <c r="F255" s="147" t="s">
        <v>453</v>
      </c>
      <c r="G255" s="147" t="s">
        <v>454</v>
      </c>
      <c r="H255" s="147" t="s">
        <v>455</v>
      </c>
      <c r="I255" s="147" t="s">
        <v>456</v>
      </c>
      <c r="J255" s="149" t="s">
        <v>457</v>
      </c>
      <c r="K255" s="147" t="s">
        <v>458</v>
      </c>
      <c r="L255" s="151"/>
      <c r="M255" s="151"/>
      <c r="N255" s="151"/>
      <c r="O255" s="152"/>
      <c r="P255" s="145"/>
    </row>
    <row r="256" outlineLevel="1">
      <c r="A256" s="180"/>
      <c r="B256" s="153"/>
      <c r="C256" s="154"/>
      <c r="D256" s="155"/>
      <c r="E256" s="176">
        <v>3.0</v>
      </c>
      <c r="F256" s="155"/>
      <c r="G256" s="155"/>
      <c r="H256" s="155"/>
      <c r="I256" s="157" t="str">
        <f>IF(J256&lt;&gt;"-","-",IF(F256*G256=0,"-",TRUNC(F256*G256,2)))</f>
        <v>-</v>
      </c>
      <c r="J256" s="158" t="str">
        <f>IF(F256*G256*H256=0,"-",TRUNC(F256*G256*H256,2))</f>
        <v>-</v>
      </c>
      <c r="K256" s="209"/>
      <c r="L256" s="160"/>
      <c r="M256" s="160"/>
      <c r="N256" s="160"/>
      <c r="O256" s="161"/>
      <c r="P256" s="145"/>
    </row>
    <row r="257" outlineLevel="1">
      <c r="A257" s="180"/>
      <c r="B257" s="226"/>
      <c r="C257" s="221"/>
      <c r="D257" s="222"/>
      <c r="E257" s="223"/>
      <c r="F257" s="223"/>
      <c r="G257" s="223"/>
      <c r="H257" s="223"/>
      <c r="I257" s="223"/>
      <c r="J257" s="223"/>
      <c r="K257" s="222"/>
      <c r="L257" s="224"/>
      <c r="M257" s="224"/>
      <c r="N257" s="224"/>
      <c r="O257" s="225"/>
      <c r="P257" s="145"/>
    </row>
    <row r="258">
      <c r="A258" s="180"/>
      <c r="B258" s="227" t="s">
        <v>177</v>
      </c>
      <c r="C258" s="228" t="s">
        <v>178</v>
      </c>
      <c r="D258" s="96"/>
      <c r="E258" s="96"/>
      <c r="F258" s="96"/>
      <c r="G258" s="96"/>
      <c r="H258" s="96"/>
      <c r="I258" s="96"/>
      <c r="J258" s="96"/>
      <c r="K258" s="96"/>
      <c r="L258" s="96"/>
      <c r="M258" s="96"/>
      <c r="N258" s="96"/>
      <c r="O258" s="229"/>
      <c r="P258" s="145"/>
    </row>
    <row r="259" outlineLevel="1">
      <c r="A259" s="180"/>
      <c r="B259" s="202"/>
      <c r="C259" s="203"/>
      <c r="D259" s="203"/>
      <c r="E259" s="203"/>
      <c r="F259" s="203"/>
      <c r="G259" s="203"/>
      <c r="H259" s="203"/>
      <c r="I259" s="203"/>
      <c r="J259" s="203"/>
      <c r="K259" s="203"/>
      <c r="L259" s="203"/>
      <c r="M259" s="203"/>
      <c r="N259" s="203"/>
      <c r="O259" s="204"/>
      <c r="P259" s="145"/>
    </row>
    <row r="260" outlineLevel="1">
      <c r="A260" s="230"/>
      <c r="B260" s="201" t="s">
        <v>179</v>
      </c>
      <c r="C260" s="183" t="s">
        <v>166</v>
      </c>
      <c r="D260" s="186" t="str">
        <f>IFERROR(__xludf.DUMMYFUNCTION("VLOOKUP(C260,IMPORTRANGE('0_critérios'!$C$3,'0_critérios'!$B$3),2,0)"),"QUADRO DE DISTRIBUIÇÃO EM CHAPA METÁLICA - PARA ATÉ 34 DISJUNTORES")</f>
        <v>QUADRO DE DISTRIBUIÇÃO EM CHAPA METÁLICA - PARA ATÉ 34 DISJUNTORES</v>
      </c>
      <c r="E260" s="96"/>
      <c r="F260" s="96"/>
      <c r="G260" s="96"/>
      <c r="H260" s="96"/>
      <c r="I260" s="96"/>
      <c r="J260" s="96"/>
      <c r="K260" s="96"/>
      <c r="L260" s="184" t="str">
        <f>'0_critérios'!$A$3</f>
        <v>SIURB-EDIF-UNIT-JAN/26</v>
      </c>
      <c r="M260" s="142" t="str">
        <f>IFERROR(__xludf.DUMMYFUNCTION("VLOOKUP(C260,IMPORTRANGE('0_critérios'!$C$3,'0_critérios'!$B$3),3,0)"),"UN")</f>
        <v>UN</v>
      </c>
      <c r="N260" s="143">
        <f>IFERROR(__xludf.DUMMYFUNCTION("VLOOKUP(C260,IMPORTRANGE('0_critérios'!$C$3,'0_critérios'!$B$3),4,0)"),1559.43)</f>
        <v>1559.43</v>
      </c>
      <c r="O260" s="231">
        <v>5.0</v>
      </c>
      <c r="P260" s="232"/>
    </row>
    <row r="261" outlineLevel="1">
      <c r="A261" s="230"/>
      <c r="B261" s="146"/>
      <c r="C261" s="122"/>
      <c r="D261" s="147" t="s">
        <v>452</v>
      </c>
      <c r="E261" s="148" t="s">
        <v>38</v>
      </c>
      <c r="F261" s="147" t="s">
        <v>453</v>
      </c>
      <c r="G261" s="147" t="s">
        <v>454</v>
      </c>
      <c r="H261" s="147" t="s">
        <v>455</v>
      </c>
      <c r="I261" s="147" t="s">
        <v>456</v>
      </c>
      <c r="J261" s="149" t="s">
        <v>457</v>
      </c>
      <c r="K261" s="147" t="s">
        <v>458</v>
      </c>
      <c r="L261" s="151"/>
      <c r="M261" s="151"/>
      <c r="N261" s="151"/>
      <c r="O261" s="152"/>
      <c r="P261" s="232"/>
    </row>
    <row r="262" outlineLevel="1">
      <c r="A262" s="230"/>
      <c r="B262" s="153"/>
      <c r="C262" s="154"/>
      <c r="D262" s="155"/>
      <c r="E262" s="176">
        <v>1.0</v>
      </c>
      <c r="F262" s="155"/>
      <c r="G262" s="155"/>
      <c r="H262" s="155"/>
      <c r="I262" s="157" t="str">
        <f>IF(J262&lt;&gt;"-","-",IF(F262*G262=0,"-",TRUNC(F262*G262,2)))</f>
        <v>-</v>
      </c>
      <c r="J262" s="158" t="str">
        <f>IF(F262*G262*H262=0,"-",TRUNC(F262*G262*H262,2))</f>
        <v>-</v>
      </c>
      <c r="K262" s="209"/>
      <c r="L262" s="160"/>
      <c r="M262" s="160"/>
      <c r="N262" s="160"/>
      <c r="O262" s="161"/>
      <c r="P262" s="232"/>
    </row>
    <row r="263" outlineLevel="1">
      <c r="A263" s="230"/>
      <c r="B263" s="233"/>
      <c r="C263" s="6"/>
      <c r="D263" s="234"/>
      <c r="E263" s="235"/>
      <c r="F263" s="235"/>
      <c r="G263" s="235"/>
      <c r="H263" s="235"/>
      <c r="I263" s="235"/>
      <c r="J263" s="235"/>
      <c r="K263" s="234"/>
      <c r="L263" s="236"/>
      <c r="M263" s="236"/>
      <c r="N263" s="237"/>
      <c r="O263" s="238"/>
      <c r="P263" s="232"/>
    </row>
    <row r="264" outlineLevel="1">
      <c r="A264" s="230"/>
      <c r="B264" s="201" t="s">
        <v>180</v>
      </c>
      <c r="C264" s="183" t="s">
        <v>120</v>
      </c>
      <c r="D264" s="205" t="s">
        <v>121</v>
      </c>
      <c r="E264" s="96"/>
      <c r="F264" s="96"/>
      <c r="G264" s="96"/>
      <c r="H264" s="96"/>
      <c r="I264" s="96"/>
      <c r="J264" s="96"/>
      <c r="K264" s="96"/>
      <c r="L264" s="206" t="s">
        <v>122</v>
      </c>
      <c r="M264" s="207" t="s">
        <v>38</v>
      </c>
      <c r="N264" s="208">
        <v>1502.13</v>
      </c>
      <c r="O264" s="144">
        <f>TRUNC(IF(E266&gt;0,E266,IF(J266&lt;&gt;"-",J266,IF(I266&gt;0,I266,""))),2)</f>
        <v>3</v>
      </c>
      <c r="P264" s="232"/>
    </row>
    <row r="265" outlineLevel="1">
      <c r="A265" s="230"/>
      <c r="B265" s="146"/>
      <c r="C265" s="122"/>
      <c r="D265" s="147" t="s">
        <v>452</v>
      </c>
      <c r="E265" s="148" t="s">
        <v>38</v>
      </c>
      <c r="F265" s="147" t="s">
        <v>453</v>
      </c>
      <c r="G265" s="147" t="s">
        <v>454</v>
      </c>
      <c r="H265" s="147" t="s">
        <v>455</v>
      </c>
      <c r="I265" s="147" t="s">
        <v>456</v>
      </c>
      <c r="J265" s="149" t="s">
        <v>457</v>
      </c>
      <c r="K265" s="147" t="s">
        <v>458</v>
      </c>
      <c r="L265" s="151"/>
      <c r="M265" s="151"/>
      <c r="N265" s="151"/>
      <c r="O265" s="152"/>
      <c r="P265" s="232"/>
    </row>
    <row r="266" outlineLevel="1">
      <c r="A266" s="230"/>
      <c r="B266" s="153"/>
      <c r="C266" s="154"/>
      <c r="D266" s="155"/>
      <c r="E266" s="176">
        <v>3.0</v>
      </c>
      <c r="F266" s="155"/>
      <c r="G266" s="155"/>
      <c r="H266" s="155"/>
      <c r="I266" s="157" t="str">
        <f>IF(J266&lt;&gt;"-","-",IF(F266*G266=0,"-",TRUNC(F266*G266,2)))</f>
        <v>-</v>
      </c>
      <c r="J266" s="158" t="str">
        <f>IF(F266*G266*H266=0,"-",TRUNC(F266*G266*H266,2))</f>
        <v>-</v>
      </c>
      <c r="K266" s="209"/>
      <c r="L266" s="160"/>
      <c r="M266" s="160"/>
      <c r="N266" s="160"/>
      <c r="O266" s="161"/>
      <c r="P266" s="232"/>
    </row>
    <row r="267" outlineLevel="1">
      <c r="A267" s="230"/>
      <c r="B267" s="233"/>
      <c r="C267" s="6"/>
      <c r="D267" s="234"/>
      <c r="E267" s="235"/>
      <c r="F267" s="235"/>
      <c r="G267" s="235"/>
      <c r="H267" s="235"/>
      <c r="I267" s="235"/>
      <c r="J267" s="235"/>
      <c r="K267" s="234"/>
      <c r="L267" s="236"/>
      <c r="M267" s="236"/>
      <c r="N267" s="237"/>
      <c r="O267" s="238"/>
      <c r="P267" s="232"/>
    </row>
    <row r="268" outlineLevel="1">
      <c r="A268" s="230"/>
      <c r="B268" s="201" t="s">
        <v>181</v>
      </c>
      <c r="C268" s="183" t="s">
        <v>139</v>
      </c>
      <c r="D268" s="186" t="str">
        <f>IFERROR(__xludf.DUMMYFUNCTION("VLOOKUP(C268,IMPORTRANGE('0_critérios'!$C$3,'0_critérios'!$B$3),2,0)"),"FUSIVEL HH PARA 40A/ 15KV")</f>
        <v>FUSIVEL HH PARA 40A/ 15KV</v>
      </c>
      <c r="E268" s="96"/>
      <c r="F268" s="96"/>
      <c r="G268" s="96"/>
      <c r="H268" s="96"/>
      <c r="I268" s="96"/>
      <c r="J268" s="96"/>
      <c r="K268" s="96"/>
      <c r="L268" s="184" t="str">
        <f>'0_critérios'!$A$3</f>
        <v>SIURB-EDIF-UNIT-JAN/26</v>
      </c>
      <c r="M268" s="142" t="str">
        <f>IFERROR(__xludf.DUMMYFUNCTION("VLOOKUP(C268,IMPORTRANGE('0_critérios'!$C$3,'0_critérios'!$B$3),3,0)"),"UN")</f>
        <v>UN</v>
      </c>
      <c r="N268" s="143">
        <f>IFERROR(__xludf.DUMMYFUNCTION("VLOOKUP(C268,IMPORTRANGE('0_critérios'!$C$3,'0_critérios'!$B$3),4,0)"),460.89)</f>
        <v>460.89</v>
      </c>
      <c r="O268" s="144">
        <f>TRUNC(IF(E270&gt;0,E270,IF(J270&lt;&gt;"-",J270,IF(I270&gt;0,I270,""))),2)</f>
        <v>3</v>
      </c>
      <c r="P268" s="232"/>
    </row>
    <row r="269" outlineLevel="1">
      <c r="A269" s="230"/>
      <c r="B269" s="146"/>
      <c r="C269" s="122"/>
      <c r="D269" s="147" t="s">
        <v>452</v>
      </c>
      <c r="E269" s="148" t="s">
        <v>38</v>
      </c>
      <c r="F269" s="147" t="s">
        <v>453</v>
      </c>
      <c r="G269" s="147" t="s">
        <v>454</v>
      </c>
      <c r="H269" s="147" t="s">
        <v>455</v>
      </c>
      <c r="I269" s="147" t="s">
        <v>456</v>
      </c>
      <c r="J269" s="149" t="s">
        <v>457</v>
      </c>
      <c r="K269" s="147" t="s">
        <v>458</v>
      </c>
      <c r="L269" s="151"/>
      <c r="M269" s="151"/>
      <c r="N269" s="151"/>
      <c r="O269" s="152"/>
      <c r="P269" s="232"/>
    </row>
    <row r="270" outlineLevel="1">
      <c r="A270" s="230"/>
      <c r="B270" s="153"/>
      <c r="C270" s="154"/>
      <c r="D270" s="155"/>
      <c r="E270" s="176">
        <v>3.0</v>
      </c>
      <c r="F270" s="155"/>
      <c r="G270" s="155"/>
      <c r="H270" s="155"/>
      <c r="I270" s="157" t="str">
        <f>IF(J270&lt;&gt;"-","-",IF(F270*G270=0,"-",TRUNC(F270*G270,2)))</f>
        <v>-</v>
      </c>
      <c r="J270" s="158" t="str">
        <f>IF(F270*G270*H270=0,"-",TRUNC(F270*G270*H270,2))</f>
        <v>-</v>
      </c>
      <c r="K270" s="209"/>
      <c r="L270" s="160"/>
      <c r="M270" s="160"/>
      <c r="N270" s="160"/>
      <c r="O270" s="161"/>
      <c r="P270" s="232"/>
    </row>
    <row r="271" outlineLevel="1">
      <c r="A271" s="230"/>
      <c r="B271" s="233"/>
      <c r="C271" s="6"/>
      <c r="D271" s="234"/>
      <c r="E271" s="235"/>
      <c r="F271" s="235"/>
      <c r="G271" s="235"/>
      <c r="H271" s="235"/>
      <c r="I271" s="235"/>
      <c r="J271" s="235"/>
      <c r="K271" s="234"/>
      <c r="L271" s="236"/>
      <c r="M271" s="236"/>
      <c r="N271" s="237"/>
      <c r="O271" s="238"/>
      <c r="P271" s="232"/>
    </row>
    <row r="272" outlineLevel="1">
      <c r="A272" s="230"/>
      <c r="B272" s="201" t="s">
        <v>182</v>
      </c>
      <c r="C272" s="183" t="s">
        <v>124</v>
      </c>
      <c r="D272" s="186" t="str">
        <f>IFERROR(__xludf.DUMMYFUNCTION("VLOOKUP(C272,IMPORTRANGE('0_critérios'!$C$3,'0_critérios'!$B$3),2,0)"),"DPS - DISPOSITIVO PROTEÇÃO CONTRA SURTOS 275V - 40KA")</f>
        <v>DPS - DISPOSITIVO PROTEÇÃO CONTRA SURTOS 275V - 40KA</v>
      </c>
      <c r="E272" s="96"/>
      <c r="F272" s="96"/>
      <c r="G272" s="96"/>
      <c r="H272" s="96"/>
      <c r="I272" s="96"/>
      <c r="J272" s="96"/>
      <c r="K272" s="96"/>
      <c r="L272" s="184" t="str">
        <f>'0_critérios'!$A$3</f>
        <v>SIURB-EDIF-UNIT-JAN/26</v>
      </c>
      <c r="M272" s="142" t="str">
        <f>IFERROR(__xludf.DUMMYFUNCTION("VLOOKUP(C272,IMPORTRANGE('0_critérios'!$C$3,'0_critérios'!$B$3),3,0)"),"UN")</f>
        <v>UN</v>
      </c>
      <c r="N272" s="143">
        <f>IFERROR(__xludf.DUMMYFUNCTION("VLOOKUP(C272,IMPORTRANGE('0_critérios'!$C$3,'0_critérios'!$B$3),4,0)"),250.7)</f>
        <v>250.7</v>
      </c>
      <c r="O272" s="231">
        <v>2.0</v>
      </c>
      <c r="P272" s="232"/>
    </row>
    <row r="273" outlineLevel="1">
      <c r="A273" s="230"/>
      <c r="B273" s="146"/>
      <c r="C273" s="122"/>
      <c r="D273" s="147" t="s">
        <v>452</v>
      </c>
      <c r="E273" s="148" t="s">
        <v>38</v>
      </c>
      <c r="F273" s="147" t="s">
        <v>453</v>
      </c>
      <c r="G273" s="147" t="s">
        <v>454</v>
      </c>
      <c r="H273" s="147" t="s">
        <v>455</v>
      </c>
      <c r="I273" s="147" t="s">
        <v>456</v>
      </c>
      <c r="J273" s="149" t="s">
        <v>457</v>
      </c>
      <c r="K273" s="147" t="s">
        <v>458</v>
      </c>
      <c r="L273" s="151"/>
      <c r="M273" s="151"/>
      <c r="N273" s="151"/>
      <c r="O273" s="152"/>
      <c r="P273" s="232"/>
    </row>
    <row r="274" outlineLevel="1">
      <c r="A274" s="230"/>
      <c r="B274" s="153"/>
      <c r="C274" s="154"/>
      <c r="D274" s="155"/>
      <c r="E274" s="176">
        <v>4.0</v>
      </c>
      <c r="F274" s="155"/>
      <c r="G274" s="155"/>
      <c r="H274" s="155"/>
      <c r="I274" s="157" t="str">
        <f>IF(J274&lt;&gt;"-","-",IF(F274*G274=0,"-",TRUNC(F274*G274,2)))</f>
        <v>-</v>
      </c>
      <c r="J274" s="158" t="str">
        <f>IF(F274*G274*H274=0,"-",TRUNC(F274*G274*H274,2))</f>
        <v>-</v>
      </c>
      <c r="K274" s="209"/>
      <c r="L274" s="160"/>
      <c r="M274" s="160"/>
      <c r="N274" s="160"/>
      <c r="O274" s="161"/>
      <c r="P274" s="232"/>
    </row>
    <row r="275" outlineLevel="1">
      <c r="A275" s="230"/>
      <c r="B275" s="233"/>
      <c r="C275" s="6"/>
      <c r="D275" s="234"/>
      <c r="E275" s="235"/>
      <c r="F275" s="235"/>
      <c r="G275" s="235"/>
      <c r="H275" s="235"/>
      <c r="I275" s="235"/>
      <c r="J275" s="235"/>
      <c r="K275" s="234"/>
      <c r="L275" s="236"/>
      <c r="M275" s="236"/>
      <c r="N275" s="237"/>
      <c r="O275" s="238"/>
      <c r="P275" s="232"/>
    </row>
    <row r="276" outlineLevel="1">
      <c r="A276" s="230"/>
      <c r="B276" s="201" t="s">
        <v>183</v>
      </c>
      <c r="C276" s="183" t="s">
        <v>184</v>
      </c>
      <c r="D276" s="186" t="str">
        <f>IFERROR(__xludf.DUMMYFUNCTION("VLOOKUP(C276,IMPORTRANGE('0_critérios'!$C$3,'0_critérios'!$B$3),2,0)"),"MINI DISJUNTOR - TIPO EUROPEU (IEC) - TRIPOLAR 80A")</f>
        <v>MINI DISJUNTOR - TIPO EUROPEU (IEC) - TRIPOLAR 80A</v>
      </c>
      <c r="E276" s="96"/>
      <c r="F276" s="96"/>
      <c r="G276" s="96"/>
      <c r="H276" s="96"/>
      <c r="I276" s="96"/>
      <c r="J276" s="96"/>
      <c r="K276" s="96"/>
      <c r="L276" s="184" t="str">
        <f>'0_critérios'!$A$3</f>
        <v>SIURB-EDIF-UNIT-JAN/26</v>
      </c>
      <c r="M276" s="142" t="str">
        <f>IFERROR(__xludf.DUMMYFUNCTION("VLOOKUP(C276,IMPORTRANGE('0_critérios'!$C$3,'0_critérios'!$B$3),3,0)"),"UN")</f>
        <v>UN</v>
      </c>
      <c r="N276" s="143">
        <f>IFERROR(__xludf.DUMMYFUNCTION("VLOOKUP(C276,IMPORTRANGE('0_critérios'!$C$3,'0_critérios'!$B$3),4,0)"),232.52)</f>
        <v>232.52</v>
      </c>
      <c r="O276" s="231">
        <v>2.0</v>
      </c>
      <c r="P276" s="232"/>
    </row>
    <row r="277" outlineLevel="1">
      <c r="A277" s="230"/>
      <c r="B277" s="146"/>
      <c r="C277" s="122"/>
      <c r="D277" s="147" t="s">
        <v>452</v>
      </c>
      <c r="E277" s="148" t="s">
        <v>38</v>
      </c>
      <c r="F277" s="147" t="s">
        <v>453</v>
      </c>
      <c r="G277" s="147" t="s">
        <v>454</v>
      </c>
      <c r="H277" s="147" t="s">
        <v>455</v>
      </c>
      <c r="I277" s="147" t="s">
        <v>456</v>
      </c>
      <c r="J277" s="149" t="s">
        <v>457</v>
      </c>
      <c r="K277" s="147" t="s">
        <v>458</v>
      </c>
      <c r="L277" s="151"/>
      <c r="M277" s="151"/>
      <c r="N277" s="151"/>
      <c r="O277" s="152"/>
      <c r="P277" s="232"/>
    </row>
    <row r="278" outlineLevel="1">
      <c r="A278" s="230"/>
      <c r="B278" s="153"/>
      <c r="C278" s="154"/>
      <c r="D278" s="155"/>
      <c r="E278" s="176">
        <v>1.0</v>
      </c>
      <c r="F278" s="155"/>
      <c r="G278" s="155"/>
      <c r="H278" s="155"/>
      <c r="I278" s="157" t="str">
        <f>IF(J278&lt;&gt;"-","-",IF(F278*G278=0,"-",TRUNC(F278*G278,2)))</f>
        <v>-</v>
      </c>
      <c r="J278" s="158" t="str">
        <f>IF(F278*G278*H278=0,"-",TRUNC(F278*G278*H278,2))</f>
        <v>-</v>
      </c>
      <c r="K278" s="209"/>
      <c r="L278" s="160"/>
      <c r="M278" s="160"/>
      <c r="N278" s="160"/>
      <c r="O278" s="161"/>
      <c r="P278" s="232"/>
    </row>
    <row r="279" outlineLevel="1">
      <c r="A279" s="230"/>
      <c r="B279" s="233"/>
      <c r="C279" s="6"/>
      <c r="D279" s="234"/>
      <c r="E279" s="235"/>
      <c r="F279" s="235"/>
      <c r="G279" s="235"/>
      <c r="H279" s="235"/>
      <c r="I279" s="235"/>
      <c r="J279" s="235"/>
      <c r="K279" s="234"/>
      <c r="L279" s="236"/>
      <c r="M279" s="236"/>
      <c r="N279" s="237"/>
      <c r="O279" s="238"/>
      <c r="P279" s="232"/>
    </row>
    <row r="280" outlineLevel="1">
      <c r="A280" s="230"/>
      <c r="B280" s="201" t="s">
        <v>186</v>
      </c>
      <c r="C280" s="183" t="s">
        <v>187</v>
      </c>
      <c r="D280" s="186" t="str">
        <f>IFERROR(__xludf.DUMMYFUNCTION("VLOOKUP(C280,IMPORTRANGE('0_critérios'!$C$3,'0_critérios'!$B$3),2,0)"),"MINI DISJUNTOR - TIPO EUROPEU (IEC) - TRIPOLAR 6/25A")</f>
        <v>MINI DISJUNTOR - TIPO EUROPEU (IEC) - TRIPOLAR 6/25A</v>
      </c>
      <c r="E280" s="96"/>
      <c r="F280" s="96"/>
      <c r="G280" s="96"/>
      <c r="H280" s="96"/>
      <c r="I280" s="96"/>
      <c r="J280" s="96"/>
      <c r="K280" s="96"/>
      <c r="L280" s="184" t="str">
        <f>'0_critérios'!$A$3</f>
        <v>SIURB-EDIF-UNIT-JAN/26</v>
      </c>
      <c r="M280" s="142" t="str">
        <f>IFERROR(__xludf.DUMMYFUNCTION("VLOOKUP(C280,IMPORTRANGE('0_critérios'!$C$3,'0_critérios'!$B$3),3,0)"),"UN")</f>
        <v>UN</v>
      </c>
      <c r="N280" s="143">
        <f>IFERROR(__xludf.DUMMYFUNCTION("VLOOKUP(C280,IMPORTRANGE('0_critérios'!$C$3,'0_critérios'!$B$3),4,0)"),114.47)</f>
        <v>114.47</v>
      </c>
      <c r="O280" s="144">
        <f>TRUNC(IF(E282&gt;0,E282,IF(J282&lt;&gt;"-",J282,IF(I282&gt;0,I282,""))),2)</f>
        <v>1</v>
      </c>
      <c r="P280" s="232"/>
    </row>
    <row r="281" outlineLevel="1">
      <c r="A281" s="230"/>
      <c r="B281" s="146"/>
      <c r="C281" s="122"/>
      <c r="D281" s="147" t="s">
        <v>452</v>
      </c>
      <c r="E281" s="148" t="s">
        <v>38</v>
      </c>
      <c r="F281" s="147" t="s">
        <v>453</v>
      </c>
      <c r="G281" s="147" t="s">
        <v>454</v>
      </c>
      <c r="H281" s="147" t="s">
        <v>455</v>
      </c>
      <c r="I281" s="147" t="s">
        <v>456</v>
      </c>
      <c r="J281" s="149" t="s">
        <v>457</v>
      </c>
      <c r="K281" s="147" t="s">
        <v>458</v>
      </c>
      <c r="L281" s="151"/>
      <c r="M281" s="151"/>
      <c r="N281" s="151"/>
      <c r="O281" s="152"/>
      <c r="P281" s="232"/>
    </row>
    <row r="282" outlineLevel="1">
      <c r="A282" s="230"/>
      <c r="B282" s="153"/>
      <c r="C282" s="154"/>
      <c r="D282" s="155"/>
      <c r="E282" s="176">
        <v>1.0</v>
      </c>
      <c r="F282" s="155"/>
      <c r="G282" s="155"/>
      <c r="H282" s="155"/>
      <c r="I282" s="157" t="str">
        <f>IF(J282&lt;&gt;"-","-",IF(F282*G282=0,"-",TRUNC(F282*G282,2)))</f>
        <v>-</v>
      </c>
      <c r="J282" s="158" t="str">
        <f>IF(F282*G282*H282=0,"-",TRUNC(F282*G282*H282,2))</f>
        <v>-</v>
      </c>
      <c r="K282" s="209"/>
      <c r="L282" s="160"/>
      <c r="M282" s="160"/>
      <c r="N282" s="160"/>
      <c r="O282" s="161"/>
      <c r="P282" s="232"/>
    </row>
    <row r="283" outlineLevel="1">
      <c r="A283" s="230"/>
      <c r="B283" s="233"/>
      <c r="C283" s="6"/>
      <c r="D283" s="234"/>
      <c r="E283" s="235"/>
      <c r="F283" s="235"/>
      <c r="G283" s="235"/>
      <c r="H283" s="235"/>
      <c r="I283" s="235"/>
      <c r="J283" s="235"/>
      <c r="K283" s="234"/>
      <c r="L283" s="236"/>
      <c r="M283" s="236"/>
      <c r="N283" s="237"/>
      <c r="O283" s="238"/>
      <c r="P283" s="232"/>
    </row>
    <row r="284" outlineLevel="1">
      <c r="A284" s="109"/>
      <c r="B284" s="137" t="s">
        <v>189</v>
      </c>
      <c r="C284" s="183" t="s">
        <v>190</v>
      </c>
      <c r="D284" s="186" t="str">
        <f>IFERROR(__xludf.DUMMYFUNCTION("VLOOKUP(C284,IMPORTRANGE('0_critérios'!$C$3,'0_critérios'!$B$3),2,0)"),"MINI DISJUNTOR - TIPO EUROPEU (IEC) - TRIPOLAR 32/50A")</f>
        <v>MINI DISJUNTOR - TIPO EUROPEU (IEC) - TRIPOLAR 32/50A</v>
      </c>
      <c r="E284" s="96"/>
      <c r="F284" s="96"/>
      <c r="G284" s="96"/>
      <c r="H284" s="96"/>
      <c r="I284" s="96"/>
      <c r="J284" s="96"/>
      <c r="K284" s="96"/>
      <c r="L284" s="184" t="str">
        <f>'0_critérios'!$A$3</f>
        <v>SIURB-EDIF-UNIT-JAN/26</v>
      </c>
      <c r="M284" s="142" t="str">
        <f>IFERROR(__xludf.DUMMYFUNCTION("VLOOKUP(C284,IMPORTRANGE('0_critérios'!$C$3,'0_critérios'!$B$3),3,0)"),"UN")</f>
        <v>UN</v>
      </c>
      <c r="N284" s="143">
        <f>IFERROR(__xludf.DUMMYFUNCTION("VLOOKUP(C284,IMPORTRANGE('0_critérios'!$C$3,'0_critérios'!$B$3),4,0)"),106.96)</f>
        <v>106.96</v>
      </c>
      <c r="O284" s="144">
        <f>TRUNC(IF(E286&gt;0,E286,IF(J286&lt;&gt;"-",J286,IF(I286&gt;0,I286,""))),2)</f>
        <v>1</v>
      </c>
      <c r="P284" s="232"/>
    </row>
    <row r="285" outlineLevel="1">
      <c r="A285" s="109"/>
      <c r="B285" s="146"/>
      <c r="C285" s="122"/>
      <c r="D285" s="147" t="s">
        <v>452</v>
      </c>
      <c r="E285" s="148" t="s">
        <v>38</v>
      </c>
      <c r="F285" s="147" t="s">
        <v>453</v>
      </c>
      <c r="G285" s="147" t="s">
        <v>454</v>
      </c>
      <c r="H285" s="147" t="s">
        <v>455</v>
      </c>
      <c r="I285" s="147" t="s">
        <v>456</v>
      </c>
      <c r="J285" s="149" t="s">
        <v>457</v>
      </c>
      <c r="K285" s="147" t="s">
        <v>458</v>
      </c>
      <c r="L285" s="151"/>
      <c r="M285" s="151"/>
      <c r="N285" s="151"/>
      <c r="O285" s="152"/>
      <c r="P285" s="232"/>
    </row>
    <row r="286" outlineLevel="1">
      <c r="A286" s="109"/>
      <c r="B286" s="153"/>
      <c r="C286" s="154"/>
      <c r="D286" s="155"/>
      <c r="E286" s="176">
        <v>1.0</v>
      </c>
      <c r="F286" s="155"/>
      <c r="G286" s="155"/>
      <c r="H286" s="155"/>
      <c r="I286" s="157" t="str">
        <f>IF(J286&lt;&gt;"-","-",IF(F286*G286=0,"-",TRUNC(F286*G286,2)))</f>
        <v>-</v>
      </c>
      <c r="J286" s="158" t="str">
        <f>IF(F286*G286*H286=0,"-",TRUNC(F286*G286*H286,2))</f>
        <v>-</v>
      </c>
      <c r="K286" s="209"/>
      <c r="L286" s="160"/>
      <c r="M286" s="160"/>
      <c r="N286" s="160"/>
      <c r="O286" s="161"/>
      <c r="P286" s="232"/>
    </row>
    <row r="287" outlineLevel="1">
      <c r="A287" s="109"/>
      <c r="B287" s="128"/>
      <c r="C287" s="129"/>
      <c r="D287" s="84"/>
      <c r="E287" s="86"/>
      <c r="F287" s="86"/>
      <c r="G287" s="86"/>
      <c r="H287" s="86"/>
      <c r="I287" s="86"/>
      <c r="J287" s="86"/>
      <c r="K287" s="84"/>
      <c r="L287" s="71"/>
      <c r="M287" s="71"/>
      <c r="N287" s="130"/>
      <c r="O287" s="238"/>
      <c r="P287" s="232"/>
    </row>
    <row r="288" outlineLevel="1">
      <c r="A288" s="109"/>
      <c r="B288" s="201" t="s">
        <v>192</v>
      </c>
      <c r="C288" s="183" t="s">
        <v>193</v>
      </c>
      <c r="D288" s="186" t="str">
        <f>IFERROR(__xludf.DUMMYFUNCTION("VLOOKUP(C288,IMPORTRANGE('0_critérios'!$C$3,'0_critérios'!$B$3),2,0)"),"MINI DISJUNTOR - TIPO EUROPEU (IEC) -  BIPOLAR 32/50A")</f>
        <v>MINI DISJUNTOR - TIPO EUROPEU (IEC) -  BIPOLAR 32/50A</v>
      </c>
      <c r="E288" s="96"/>
      <c r="F288" s="96"/>
      <c r="G288" s="96"/>
      <c r="H288" s="96"/>
      <c r="I288" s="96"/>
      <c r="J288" s="96"/>
      <c r="K288" s="96"/>
      <c r="L288" s="184" t="str">
        <f>'0_critérios'!$A$3</f>
        <v>SIURB-EDIF-UNIT-JAN/26</v>
      </c>
      <c r="M288" s="142" t="str">
        <f>IFERROR(__xludf.DUMMYFUNCTION("VLOOKUP(C288,IMPORTRANGE('0_critérios'!$C$3,'0_critérios'!$B$3),3,0)"),"UN")</f>
        <v>UN</v>
      </c>
      <c r="N288" s="143">
        <f>IFERROR(__xludf.DUMMYFUNCTION("VLOOKUP(C288,IMPORTRANGE('0_critérios'!$C$3,'0_critérios'!$B$3),4,0)"),75.76)</f>
        <v>75.76</v>
      </c>
      <c r="O288" s="144">
        <f>TRUNC(IF(E290&gt;0,E290,IF(J290&lt;&gt;"-",J290,IF(I290&gt;0,I290,""))),2)</f>
        <v>4</v>
      </c>
      <c r="P288" s="232"/>
    </row>
    <row r="289" outlineLevel="1">
      <c r="A289" s="109"/>
      <c r="B289" s="146"/>
      <c r="C289" s="122"/>
      <c r="D289" s="147" t="s">
        <v>452</v>
      </c>
      <c r="E289" s="148" t="s">
        <v>38</v>
      </c>
      <c r="F289" s="147" t="s">
        <v>453</v>
      </c>
      <c r="G289" s="147" t="s">
        <v>454</v>
      </c>
      <c r="H289" s="147" t="s">
        <v>455</v>
      </c>
      <c r="I289" s="147" t="s">
        <v>456</v>
      </c>
      <c r="J289" s="149" t="s">
        <v>457</v>
      </c>
      <c r="K289" s="147" t="s">
        <v>458</v>
      </c>
      <c r="L289" s="151"/>
      <c r="M289" s="151"/>
      <c r="N289" s="151"/>
      <c r="O289" s="152"/>
      <c r="P289" s="232"/>
    </row>
    <row r="290" outlineLevel="1">
      <c r="A290" s="109"/>
      <c r="B290" s="153"/>
      <c r="C290" s="154"/>
      <c r="D290" s="155"/>
      <c r="E290" s="176">
        <v>4.0</v>
      </c>
      <c r="F290" s="155"/>
      <c r="G290" s="155"/>
      <c r="H290" s="155"/>
      <c r="I290" s="157" t="str">
        <f>IF(J290&lt;&gt;"-","-",IF(F290*G290=0,"-",TRUNC(F290*G290,2)))</f>
        <v>-</v>
      </c>
      <c r="J290" s="158" t="str">
        <f>IF(F290*G290*H290=0,"-",TRUNC(F290*G290*H290,2))</f>
        <v>-</v>
      </c>
      <c r="K290" s="209"/>
      <c r="L290" s="160"/>
      <c r="M290" s="160"/>
      <c r="N290" s="160"/>
      <c r="O290" s="161"/>
      <c r="P290" s="232"/>
    </row>
    <row r="291" outlineLevel="1">
      <c r="A291" s="109"/>
      <c r="B291" s="128"/>
      <c r="C291" s="129"/>
      <c r="D291" s="84"/>
      <c r="E291" s="86"/>
      <c r="F291" s="86"/>
      <c r="G291" s="86"/>
      <c r="H291" s="86"/>
      <c r="I291" s="86"/>
      <c r="J291" s="86"/>
      <c r="K291" s="84"/>
      <c r="L291" s="71"/>
      <c r="M291" s="71"/>
      <c r="N291" s="130"/>
      <c r="O291" s="131"/>
      <c r="P291" s="232"/>
    </row>
    <row r="292" outlineLevel="1">
      <c r="A292" s="109"/>
      <c r="B292" s="201" t="s">
        <v>195</v>
      </c>
      <c r="C292" s="138" t="s">
        <v>173</v>
      </c>
      <c r="D292" s="186" t="str">
        <f>IFERROR(__xludf.DUMMYFUNCTION("VLOOKUP(C292,IMPORTRANGE('0_critérios'!$C$3,'0_critérios'!$B$3),2,0)"),"INTERRUPTOR DIFERENCIAL RESIDUAL BIPOLAR 40A - SENSIBILIDADE 30MA - 220V")</f>
        <v>INTERRUPTOR DIFERENCIAL RESIDUAL BIPOLAR 40A - SENSIBILIDADE 30MA - 220V</v>
      </c>
      <c r="E292" s="96"/>
      <c r="F292" s="96"/>
      <c r="G292" s="96"/>
      <c r="H292" s="96"/>
      <c r="I292" s="96"/>
      <c r="J292" s="96"/>
      <c r="K292" s="96"/>
      <c r="L292" s="184" t="str">
        <f>'0_critérios'!$A$3</f>
        <v>SIURB-EDIF-UNIT-JAN/26</v>
      </c>
      <c r="M292" s="142" t="str">
        <f>IFERROR(__xludf.DUMMYFUNCTION("VLOOKUP(C292,IMPORTRANGE('0_critérios'!$C$3,'0_critérios'!$B$3),3,0)"),"UN")</f>
        <v>UN</v>
      </c>
      <c r="N292" s="143">
        <f>IFERROR(__xludf.DUMMYFUNCTION("VLOOKUP(C292,IMPORTRANGE('0_critérios'!$C$3,'0_critérios'!$B$3),4,0)"),350.06)</f>
        <v>350.06</v>
      </c>
      <c r="O292" s="144">
        <f>TRUNC(IF(E294&gt;0,E294,IF(J294&lt;&gt;"-",J294,IF(I294&gt;0,I294,""))),2)</f>
        <v>5</v>
      </c>
      <c r="P292" s="232"/>
    </row>
    <row r="293" outlineLevel="1">
      <c r="A293" s="109"/>
      <c r="B293" s="146"/>
      <c r="C293" s="122"/>
      <c r="D293" s="147" t="s">
        <v>452</v>
      </c>
      <c r="E293" s="148" t="s">
        <v>38</v>
      </c>
      <c r="F293" s="147" t="s">
        <v>453</v>
      </c>
      <c r="G293" s="147" t="s">
        <v>454</v>
      </c>
      <c r="H293" s="147" t="s">
        <v>455</v>
      </c>
      <c r="I293" s="147" t="s">
        <v>456</v>
      </c>
      <c r="J293" s="149" t="s">
        <v>457</v>
      </c>
      <c r="K293" s="147" t="s">
        <v>458</v>
      </c>
      <c r="L293" s="151"/>
      <c r="M293" s="151"/>
      <c r="N293" s="151"/>
      <c r="O293" s="152"/>
      <c r="P293" s="232"/>
    </row>
    <row r="294" outlineLevel="1">
      <c r="A294" s="6"/>
      <c r="B294" s="153"/>
      <c r="C294" s="154"/>
      <c r="D294" s="155"/>
      <c r="E294" s="176">
        <v>5.0</v>
      </c>
      <c r="F294" s="155"/>
      <c r="G294" s="155"/>
      <c r="H294" s="155"/>
      <c r="I294" s="157" t="str">
        <f>IF(J294&lt;&gt;"-","-",IF(F294*G294=0,"-",TRUNC(F294*G294,2)))</f>
        <v>-</v>
      </c>
      <c r="J294" s="158" t="str">
        <f>IF(F294*G294*H294=0,"-",TRUNC(F294*G294*H294,2))</f>
        <v>-</v>
      </c>
      <c r="K294" s="209"/>
      <c r="L294" s="160"/>
      <c r="M294" s="160"/>
      <c r="N294" s="160"/>
      <c r="O294" s="161"/>
      <c r="P294" s="145"/>
    </row>
    <row r="295" outlineLevel="1">
      <c r="A295" s="109"/>
      <c r="B295" s="128"/>
      <c r="C295" s="129"/>
      <c r="D295" s="84"/>
      <c r="E295" s="86"/>
      <c r="F295" s="86"/>
      <c r="G295" s="86"/>
      <c r="H295" s="86"/>
      <c r="I295" s="86"/>
      <c r="J295" s="86"/>
      <c r="K295" s="84"/>
      <c r="L295" s="71"/>
      <c r="M295" s="71"/>
      <c r="N295" s="130"/>
      <c r="O295" s="131"/>
      <c r="P295" s="232"/>
    </row>
    <row r="296" outlineLevel="1">
      <c r="A296" s="109"/>
      <c r="B296" s="201" t="s">
        <v>196</v>
      </c>
      <c r="C296" s="138" t="s">
        <v>187</v>
      </c>
      <c r="D296" s="186" t="str">
        <f>IFERROR(__xludf.DUMMYFUNCTION("VLOOKUP(C296,IMPORTRANGE('0_critérios'!$C$3,'0_critérios'!$B$3),2,0)"),"MINI DISJUNTOR - TIPO EUROPEU (IEC) - TRIPOLAR 6/25A")</f>
        <v>MINI DISJUNTOR - TIPO EUROPEU (IEC) - TRIPOLAR 6/25A</v>
      </c>
      <c r="E296" s="96"/>
      <c r="F296" s="96"/>
      <c r="G296" s="96"/>
      <c r="H296" s="96"/>
      <c r="I296" s="96"/>
      <c r="J296" s="96"/>
      <c r="K296" s="96"/>
      <c r="L296" s="184" t="str">
        <f>'0_critérios'!$A$3</f>
        <v>SIURB-EDIF-UNIT-JAN/26</v>
      </c>
      <c r="M296" s="142" t="str">
        <f>IFERROR(__xludf.DUMMYFUNCTION("VLOOKUP(C296,IMPORTRANGE('0_critérios'!$C$3,'0_critérios'!$B$3),3,0)"),"UN")</f>
        <v>UN</v>
      </c>
      <c r="N296" s="143">
        <f>IFERROR(__xludf.DUMMYFUNCTION("VLOOKUP(C296,IMPORTRANGE('0_critérios'!$C$3,'0_critérios'!$B$3),4,0)"),114.47)</f>
        <v>114.47</v>
      </c>
      <c r="O296" s="144">
        <f>TRUNC(IF(E298&gt;0,E298,IF(J298&lt;&gt;"-",J298,IF(I298&gt;0,I298,""))),2)</f>
        <v>5</v>
      </c>
      <c r="P296" s="232"/>
    </row>
    <row r="297" outlineLevel="1">
      <c r="A297" s="109"/>
      <c r="B297" s="146"/>
      <c r="C297" s="122"/>
      <c r="D297" s="147" t="s">
        <v>452</v>
      </c>
      <c r="E297" s="148" t="s">
        <v>38</v>
      </c>
      <c r="F297" s="147" t="s">
        <v>453</v>
      </c>
      <c r="G297" s="147" t="s">
        <v>454</v>
      </c>
      <c r="H297" s="147" t="s">
        <v>455</v>
      </c>
      <c r="I297" s="147" t="s">
        <v>456</v>
      </c>
      <c r="J297" s="149" t="s">
        <v>457</v>
      </c>
      <c r="K297" s="147" t="s">
        <v>458</v>
      </c>
      <c r="L297" s="151"/>
      <c r="M297" s="151"/>
      <c r="N297" s="151"/>
      <c r="O297" s="152"/>
      <c r="P297" s="232"/>
    </row>
    <row r="298" outlineLevel="1">
      <c r="A298" s="6"/>
      <c r="B298" s="153"/>
      <c r="C298" s="154"/>
      <c r="D298" s="155"/>
      <c r="E298" s="176">
        <v>5.0</v>
      </c>
      <c r="F298" s="155"/>
      <c r="G298" s="155"/>
      <c r="H298" s="155"/>
      <c r="I298" s="157" t="str">
        <f>IF(J298&lt;&gt;"-","-",IF(F298*G298=0,"-",TRUNC(F298*G298,2)))</f>
        <v>-</v>
      </c>
      <c r="J298" s="158" t="str">
        <f>IF(F298*G298*H298=0,"-",TRUNC(F298*G298*H298,2))</f>
        <v>-</v>
      </c>
      <c r="K298" s="209"/>
      <c r="L298" s="160"/>
      <c r="M298" s="160"/>
      <c r="N298" s="160"/>
      <c r="O298" s="161"/>
      <c r="P298" s="145"/>
    </row>
    <row r="299" outlineLevel="1">
      <c r="A299" s="109"/>
      <c r="B299" s="202"/>
      <c r="C299" s="203"/>
      <c r="D299" s="203"/>
      <c r="E299" s="203"/>
      <c r="F299" s="203"/>
      <c r="G299" s="203"/>
      <c r="H299" s="203"/>
      <c r="I299" s="203"/>
      <c r="J299" s="203"/>
      <c r="K299" s="203"/>
      <c r="L299" s="203"/>
      <c r="M299" s="203"/>
      <c r="N299" s="203"/>
      <c r="O299" s="204"/>
      <c r="P299" s="232"/>
    </row>
    <row r="300">
      <c r="A300" s="180"/>
      <c r="B300" s="239" t="s">
        <v>197</v>
      </c>
      <c r="C300" s="240" t="s">
        <v>199</v>
      </c>
      <c r="D300" s="199"/>
      <c r="E300" s="199"/>
      <c r="F300" s="199"/>
      <c r="G300" s="199"/>
      <c r="H300" s="199"/>
      <c r="I300" s="199"/>
      <c r="J300" s="199"/>
      <c r="K300" s="199"/>
      <c r="L300" s="199"/>
      <c r="M300" s="199"/>
      <c r="N300" s="199"/>
      <c r="O300" s="200"/>
      <c r="P300" s="145"/>
    </row>
    <row r="301" outlineLevel="1">
      <c r="A301" s="109"/>
      <c r="B301" s="128"/>
      <c r="C301" s="129"/>
      <c r="D301" s="84"/>
      <c r="E301" s="86"/>
      <c r="F301" s="86"/>
      <c r="G301" s="86"/>
      <c r="H301" s="86"/>
      <c r="I301" s="86"/>
      <c r="J301" s="86"/>
      <c r="K301" s="84"/>
      <c r="L301" s="71"/>
      <c r="M301" s="71"/>
      <c r="N301" s="130"/>
      <c r="O301" s="131"/>
      <c r="P301" s="232"/>
    </row>
    <row r="302" outlineLevel="1">
      <c r="A302" s="180"/>
      <c r="B302" s="137" t="s">
        <v>200</v>
      </c>
      <c r="C302" s="138" t="s">
        <v>166</v>
      </c>
      <c r="D302" s="186" t="str">
        <f>IFERROR(__xludf.DUMMYFUNCTION("VLOOKUP(C302,IMPORTRANGE('0_critérios'!$C$3,'0_critérios'!$B$3),2,0)"),"QUADRO DE DISTRIBUIÇÃO EM CHAPA METÁLICA - PARA ATÉ 34 DISJUNTORES")</f>
        <v>QUADRO DE DISTRIBUIÇÃO EM CHAPA METÁLICA - PARA ATÉ 34 DISJUNTORES</v>
      </c>
      <c r="E302" s="96"/>
      <c r="F302" s="96"/>
      <c r="G302" s="96"/>
      <c r="H302" s="96"/>
      <c r="I302" s="96"/>
      <c r="J302" s="96"/>
      <c r="K302" s="96"/>
      <c r="L302" s="184" t="str">
        <f>'0_critérios'!$A$3</f>
        <v>SIURB-EDIF-UNIT-JAN/26</v>
      </c>
      <c r="M302" s="142" t="str">
        <f>IFERROR(__xludf.DUMMYFUNCTION("VLOOKUP(C302,IMPORTRANGE('0_critérios'!$C$3,'0_critérios'!$B$3),3,0)"),"UN")</f>
        <v>UN</v>
      </c>
      <c r="N302" s="143">
        <f>IFERROR(__xludf.DUMMYFUNCTION("VLOOKUP(C302,IMPORTRANGE('0_critérios'!$C$3,'0_critérios'!$B$3),4,0)"),1559.43)</f>
        <v>1559.43</v>
      </c>
      <c r="O302" s="144">
        <f>TRUNC(IF(E304&gt;0,E304,IF(J304&lt;&gt;"-",J304,IF(I304&gt;0,I304,""))),2)</f>
        <v>1</v>
      </c>
      <c r="P302" s="145"/>
    </row>
    <row r="303" outlineLevel="1">
      <c r="A303" s="180"/>
      <c r="B303" s="146"/>
      <c r="C303" s="122"/>
      <c r="D303" s="147" t="s">
        <v>452</v>
      </c>
      <c r="E303" s="148" t="s">
        <v>38</v>
      </c>
      <c r="F303" s="147" t="s">
        <v>453</v>
      </c>
      <c r="G303" s="147" t="s">
        <v>454</v>
      </c>
      <c r="H303" s="147" t="s">
        <v>455</v>
      </c>
      <c r="I303" s="147" t="s">
        <v>456</v>
      </c>
      <c r="J303" s="149" t="s">
        <v>457</v>
      </c>
      <c r="K303" s="147" t="s">
        <v>458</v>
      </c>
      <c r="L303" s="151"/>
      <c r="M303" s="151"/>
      <c r="N303" s="151"/>
      <c r="O303" s="152"/>
      <c r="P303" s="145"/>
    </row>
    <row r="304" outlineLevel="1">
      <c r="A304" s="180"/>
      <c r="B304" s="153"/>
      <c r="C304" s="154"/>
      <c r="D304" s="155"/>
      <c r="E304" s="176">
        <v>1.0</v>
      </c>
      <c r="F304" s="155"/>
      <c r="G304" s="155"/>
      <c r="H304" s="155"/>
      <c r="I304" s="157" t="str">
        <f>IF(J304&lt;&gt;"-","-",IF(F304*G304=0,"-",TRUNC(F304*G304,2)))</f>
        <v>-</v>
      </c>
      <c r="J304" s="158" t="str">
        <f>IF(F304*G304*H304=0,"-",TRUNC(F304*G304*H304,2))</f>
        <v>-</v>
      </c>
      <c r="K304" s="209"/>
      <c r="L304" s="160"/>
      <c r="M304" s="160"/>
      <c r="N304" s="160"/>
      <c r="O304" s="161"/>
      <c r="P304" s="145"/>
    </row>
    <row r="305" outlineLevel="1">
      <c r="A305" s="180"/>
      <c r="B305" s="128"/>
      <c r="C305" s="129"/>
      <c r="D305" s="84"/>
      <c r="E305" s="86"/>
      <c r="F305" s="86"/>
      <c r="G305" s="86"/>
      <c r="H305" s="86"/>
      <c r="I305" s="86"/>
      <c r="J305" s="86"/>
      <c r="K305" s="84"/>
      <c r="L305" s="71"/>
      <c r="M305" s="71"/>
      <c r="N305" s="130"/>
      <c r="O305" s="131"/>
      <c r="P305" s="145"/>
    </row>
    <row r="306" outlineLevel="1">
      <c r="A306" s="180"/>
      <c r="B306" s="137" t="s">
        <v>201</v>
      </c>
      <c r="C306" s="138" t="s">
        <v>169</v>
      </c>
      <c r="D306" s="186" t="str">
        <f>IFERROR(__xludf.DUMMYFUNCTION("VLOOKUP(C306,IMPORTRANGE('0_critérios'!$C$3,'0_critérios'!$B$3),2,0)"),"CHAVE SECCIONADORA ROTATIVA ABERT. SOB CARGA TP (PACCO) - 3X16A")</f>
        <v>CHAVE SECCIONADORA ROTATIVA ABERT. SOB CARGA TP (PACCO) - 3X16A</v>
      </c>
      <c r="E306" s="96"/>
      <c r="F306" s="96"/>
      <c r="G306" s="96"/>
      <c r="H306" s="96"/>
      <c r="I306" s="96"/>
      <c r="J306" s="96"/>
      <c r="K306" s="96"/>
      <c r="L306" s="184" t="str">
        <f>'0_critérios'!$A$3</f>
        <v>SIURB-EDIF-UNIT-JAN/26</v>
      </c>
      <c r="M306" s="142" t="str">
        <f>IFERROR(__xludf.DUMMYFUNCTION("VLOOKUP(C306,IMPORTRANGE('0_critérios'!$C$3,'0_critérios'!$B$3),3,0)"),"UN")</f>
        <v>UN</v>
      </c>
      <c r="N306" s="143">
        <f>IFERROR(__xludf.DUMMYFUNCTION("VLOOKUP(C306,IMPORTRANGE('0_critérios'!$C$3,'0_critérios'!$B$3),4,0)"),185.88)</f>
        <v>185.88</v>
      </c>
      <c r="O306" s="144">
        <f>TRUNC(IF(E308&gt;0,E308,IF(J308&lt;&gt;"-",J308,IF(I308&gt;0,I308,""))),2)</f>
        <v>1</v>
      </c>
      <c r="P306" s="145"/>
    </row>
    <row r="307" outlineLevel="1">
      <c r="A307" s="180"/>
      <c r="B307" s="146"/>
      <c r="C307" s="122"/>
      <c r="D307" s="147" t="s">
        <v>452</v>
      </c>
      <c r="E307" s="148" t="s">
        <v>38</v>
      </c>
      <c r="F307" s="147" t="s">
        <v>453</v>
      </c>
      <c r="G307" s="147" t="s">
        <v>454</v>
      </c>
      <c r="H307" s="147" t="s">
        <v>455</v>
      </c>
      <c r="I307" s="147" t="s">
        <v>456</v>
      </c>
      <c r="J307" s="149" t="s">
        <v>457</v>
      </c>
      <c r="K307" s="147" t="s">
        <v>458</v>
      </c>
      <c r="L307" s="151"/>
      <c r="M307" s="151"/>
      <c r="N307" s="151"/>
      <c r="O307" s="152"/>
      <c r="P307" s="145"/>
    </row>
    <row r="308" outlineLevel="1">
      <c r="A308" s="180"/>
      <c r="B308" s="153"/>
      <c r="C308" s="154"/>
      <c r="D308" s="155"/>
      <c r="E308" s="176">
        <v>1.0</v>
      </c>
      <c r="F308" s="155"/>
      <c r="G308" s="155"/>
      <c r="H308" s="155"/>
      <c r="I308" s="157" t="str">
        <f>IF(J308&lt;&gt;"-","-",IF(F308*G308=0,"-",TRUNC(F308*G308,2)))</f>
        <v>-</v>
      </c>
      <c r="J308" s="158" t="str">
        <f>IF(F308*G308*H308=0,"-",TRUNC(F308*G308*H308,2))</f>
        <v>-</v>
      </c>
      <c r="K308" s="209"/>
      <c r="L308" s="160"/>
      <c r="M308" s="160"/>
      <c r="N308" s="160"/>
      <c r="O308" s="161"/>
      <c r="P308" s="145"/>
    </row>
    <row r="309" outlineLevel="1">
      <c r="A309" s="109"/>
      <c r="B309" s="128"/>
      <c r="C309" s="129"/>
      <c r="D309" s="84"/>
      <c r="E309" s="86"/>
      <c r="F309" s="86"/>
      <c r="G309" s="86"/>
      <c r="H309" s="86"/>
      <c r="I309" s="86"/>
      <c r="J309" s="86"/>
      <c r="K309" s="84"/>
      <c r="L309" s="71"/>
      <c r="M309" s="71"/>
      <c r="N309" s="130"/>
      <c r="O309" s="131"/>
      <c r="P309" s="232"/>
    </row>
    <row r="310" outlineLevel="1">
      <c r="A310" s="6"/>
      <c r="B310" s="137" t="s">
        <v>202</v>
      </c>
      <c r="C310" s="183" t="s">
        <v>120</v>
      </c>
      <c r="D310" s="205" t="s">
        <v>121</v>
      </c>
      <c r="E310" s="96"/>
      <c r="F310" s="96"/>
      <c r="G310" s="96"/>
      <c r="H310" s="96"/>
      <c r="I310" s="96"/>
      <c r="J310" s="96"/>
      <c r="K310" s="96"/>
      <c r="L310" s="206" t="s">
        <v>122</v>
      </c>
      <c r="M310" s="207" t="s">
        <v>38</v>
      </c>
      <c r="N310" s="208">
        <v>1502.13</v>
      </c>
      <c r="O310" s="144">
        <f>TRUNC(IF(E312&gt;0,E312,IF(J312&lt;&gt;"-",J312,IF(I312&gt;0,I312,""))),2)</f>
        <v>3</v>
      </c>
      <c r="P310" s="145"/>
    </row>
    <row r="311" outlineLevel="1">
      <c r="A311" s="6"/>
      <c r="B311" s="146"/>
      <c r="C311" s="122"/>
      <c r="D311" s="147" t="s">
        <v>452</v>
      </c>
      <c r="E311" s="148" t="s">
        <v>38</v>
      </c>
      <c r="F311" s="147" t="s">
        <v>453</v>
      </c>
      <c r="G311" s="147" t="s">
        <v>454</v>
      </c>
      <c r="H311" s="147" t="s">
        <v>455</v>
      </c>
      <c r="I311" s="147" t="s">
        <v>456</v>
      </c>
      <c r="J311" s="149" t="s">
        <v>457</v>
      </c>
      <c r="K311" s="147" t="s">
        <v>458</v>
      </c>
      <c r="L311" s="151"/>
      <c r="M311" s="151"/>
      <c r="N311" s="151"/>
      <c r="O311" s="152"/>
      <c r="P311" s="145"/>
    </row>
    <row r="312" outlineLevel="1">
      <c r="A312" s="6"/>
      <c r="B312" s="153"/>
      <c r="C312" s="154"/>
      <c r="D312" s="155"/>
      <c r="E312" s="176">
        <v>3.0</v>
      </c>
      <c r="F312" s="155"/>
      <c r="G312" s="155"/>
      <c r="H312" s="155"/>
      <c r="I312" s="157" t="str">
        <f>IF(J312&lt;&gt;"-","-",IF(F312*G312=0,"-",TRUNC(F312*G312,2)))</f>
        <v>-</v>
      </c>
      <c r="J312" s="158" t="str">
        <f>IF(F312*G312*H312=0,"-",TRUNC(F312*G312*H312,2))</f>
        <v>-</v>
      </c>
      <c r="K312" s="209"/>
      <c r="L312" s="160"/>
      <c r="M312" s="160"/>
      <c r="N312" s="160"/>
      <c r="O312" s="161"/>
      <c r="P312" s="145"/>
    </row>
    <row r="313" outlineLevel="1">
      <c r="A313" s="109"/>
      <c r="B313" s="128"/>
      <c r="C313" s="129"/>
      <c r="D313" s="84"/>
      <c r="E313" s="86"/>
      <c r="F313" s="86"/>
      <c r="G313" s="86"/>
      <c r="H313" s="86"/>
      <c r="I313" s="86"/>
      <c r="J313" s="86"/>
      <c r="K313" s="84"/>
      <c r="L313" s="71"/>
      <c r="M313" s="71"/>
      <c r="N313" s="130"/>
      <c r="O313" s="131"/>
      <c r="P313" s="232"/>
    </row>
    <row r="314" outlineLevel="1">
      <c r="A314" s="109"/>
      <c r="B314" s="137" t="s">
        <v>203</v>
      </c>
      <c r="C314" s="138" t="s">
        <v>139</v>
      </c>
      <c r="D314" s="186" t="str">
        <f>IFERROR(__xludf.DUMMYFUNCTION("VLOOKUP(C314,IMPORTRANGE('0_critérios'!$C$3,'0_critérios'!$B$3),2,0)"),"FUSIVEL HH PARA 40A/ 15KV")</f>
        <v>FUSIVEL HH PARA 40A/ 15KV</v>
      </c>
      <c r="E314" s="96"/>
      <c r="F314" s="96"/>
      <c r="G314" s="96"/>
      <c r="H314" s="96"/>
      <c r="I314" s="96"/>
      <c r="J314" s="96"/>
      <c r="K314" s="96"/>
      <c r="L314" s="184" t="str">
        <f>'0_critérios'!$A$3</f>
        <v>SIURB-EDIF-UNIT-JAN/26</v>
      </c>
      <c r="M314" s="142" t="str">
        <f>IFERROR(__xludf.DUMMYFUNCTION("VLOOKUP(C314,IMPORTRANGE('0_critérios'!$C$3,'0_critérios'!$B$3),3,0)"),"UN")</f>
        <v>UN</v>
      </c>
      <c r="N314" s="143">
        <f>IFERROR(__xludf.DUMMYFUNCTION("VLOOKUP(C314,IMPORTRANGE('0_critérios'!$C$3,'0_critérios'!$B$3),4,0)"),460.89)</f>
        <v>460.89</v>
      </c>
      <c r="O314" s="144">
        <f>TRUNC(IF(E316&gt;0,E316,IF(J316&lt;&gt;"-",J316,IF(I316&gt;0,I316,""))),2)</f>
        <v>3</v>
      </c>
      <c r="P314" s="232"/>
    </row>
    <row r="315" outlineLevel="1">
      <c r="A315" s="109"/>
      <c r="B315" s="146"/>
      <c r="C315" s="122"/>
      <c r="D315" s="147" t="s">
        <v>452</v>
      </c>
      <c r="E315" s="148" t="s">
        <v>38</v>
      </c>
      <c r="F315" s="147" t="s">
        <v>453</v>
      </c>
      <c r="G315" s="147" t="s">
        <v>454</v>
      </c>
      <c r="H315" s="147" t="s">
        <v>455</v>
      </c>
      <c r="I315" s="147" t="s">
        <v>456</v>
      </c>
      <c r="J315" s="149" t="s">
        <v>457</v>
      </c>
      <c r="K315" s="147" t="s">
        <v>458</v>
      </c>
      <c r="L315" s="151"/>
      <c r="M315" s="151"/>
      <c r="N315" s="151"/>
      <c r="O315" s="152"/>
      <c r="P315" s="232"/>
    </row>
    <row r="316" outlineLevel="1">
      <c r="A316" s="109"/>
      <c r="B316" s="153"/>
      <c r="C316" s="154"/>
      <c r="D316" s="155"/>
      <c r="E316" s="176">
        <v>3.0</v>
      </c>
      <c r="F316" s="155"/>
      <c r="G316" s="155"/>
      <c r="H316" s="155"/>
      <c r="I316" s="157" t="str">
        <f>IF(J316&lt;&gt;"-","-",IF(F316*G316=0,"-",TRUNC(F316*G316,2)))</f>
        <v>-</v>
      </c>
      <c r="J316" s="158" t="str">
        <f>IF(F316*G316*H316=0,"-",TRUNC(F316*G316*H316,2))</f>
        <v>-</v>
      </c>
      <c r="K316" s="209"/>
      <c r="L316" s="160"/>
      <c r="M316" s="160"/>
      <c r="N316" s="160"/>
      <c r="O316" s="161"/>
      <c r="P316" s="232"/>
    </row>
    <row r="317" outlineLevel="1">
      <c r="A317" s="109"/>
      <c r="B317" s="128"/>
      <c r="C317" s="129"/>
      <c r="D317" s="84"/>
      <c r="E317" s="86"/>
      <c r="F317" s="86"/>
      <c r="G317" s="86"/>
      <c r="H317" s="86"/>
      <c r="I317" s="86"/>
      <c r="J317" s="86"/>
      <c r="K317" s="84"/>
      <c r="L317" s="71"/>
      <c r="M317" s="71"/>
      <c r="N317" s="130"/>
      <c r="O317" s="131"/>
      <c r="P317" s="232"/>
    </row>
    <row r="318" outlineLevel="1">
      <c r="A318" s="109"/>
      <c r="B318" s="137" t="s">
        <v>204</v>
      </c>
      <c r="C318" s="138" t="s">
        <v>187</v>
      </c>
      <c r="D318" s="186" t="str">
        <f>IFERROR(__xludf.DUMMYFUNCTION("VLOOKUP(C318,IMPORTRANGE('0_critérios'!$C$3,'0_critérios'!$B$3),2,0)"),"MINI DISJUNTOR - TIPO EUROPEU (IEC) - TRIPOLAR 6/25A")</f>
        <v>MINI DISJUNTOR - TIPO EUROPEU (IEC) - TRIPOLAR 6/25A</v>
      </c>
      <c r="E318" s="96"/>
      <c r="F318" s="96"/>
      <c r="G318" s="96"/>
      <c r="H318" s="96"/>
      <c r="I318" s="96"/>
      <c r="J318" s="96"/>
      <c r="K318" s="96"/>
      <c r="L318" s="184" t="str">
        <f>'0_critérios'!$A$3</f>
        <v>SIURB-EDIF-UNIT-JAN/26</v>
      </c>
      <c r="M318" s="142" t="str">
        <f>IFERROR(__xludf.DUMMYFUNCTION("VLOOKUP(C318,IMPORTRANGE('0_critérios'!$C$3,'0_critérios'!$B$3),3,0)"),"UN")</f>
        <v>UN</v>
      </c>
      <c r="N318" s="143">
        <f>IFERROR(__xludf.DUMMYFUNCTION("VLOOKUP(C318,IMPORTRANGE('0_critérios'!$C$3,'0_critérios'!$B$3),4,0)"),114.47)</f>
        <v>114.47</v>
      </c>
      <c r="O318" s="144">
        <f>TRUNC(IF(E320&gt;0,E320,IF(J320&lt;&gt;"-",J320,IF(I320&gt;0,I320,""))),2)</f>
        <v>17</v>
      </c>
      <c r="P318" s="232"/>
    </row>
    <row r="319" outlineLevel="1">
      <c r="A319" s="109"/>
      <c r="B319" s="146"/>
      <c r="C319" s="122"/>
      <c r="D319" s="147" t="s">
        <v>452</v>
      </c>
      <c r="E319" s="148" t="s">
        <v>38</v>
      </c>
      <c r="F319" s="147" t="s">
        <v>453</v>
      </c>
      <c r="G319" s="147" t="s">
        <v>454</v>
      </c>
      <c r="H319" s="147" t="s">
        <v>455</v>
      </c>
      <c r="I319" s="147" t="s">
        <v>456</v>
      </c>
      <c r="J319" s="149" t="s">
        <v>457</v>
      </c>
      <c r="K319" s="147" t="s">
        <v>458</v>
      </c>
      <c r="L319" s="151"/>
      <c r="M319" s="151"/>
      <c r="N319" s="151"/>
      <c r="O319" s="152"/>
      <c r="P319" s="232"/>
    </row>
    <row r="320" outlineLevel="1">
      <c r="A320" s="109"/>
      <c r="B320" s="153"/>
      <c r="C320" s="154"/>
      <c r="D320" s="155"/>
      <c r="E320" s="176">
        <v>17.0</v>
      </c>
      <c r="F320" s="155"/>
      <c r="G320" s="155"/>
      <c r="H320" s="155"/>
      <c r="I320" s="157" t="str">
        <f>IF(J320&lt;&gt;"-","-",IF(F320*G320=0,"-",TRUNC(F320*G320,2)))</f>
        <v>-</v>
      </c>
      <c r="J320" s="158" t="str">
        <f>IF(F320*G320*H320=0,"-",TRUNC(F320*G320*H320,2))</f>
        <v>-</v>
      </c>
      <c r="K320" s="209"/>
      <c r="L320" s="160"/>
      <c r="M320" s="160"/>
      <c r="N320" s="160"/>
      <c r="O320" s="161"/>
      <c r="P320" s="232"/>
    </row>
    <row r="321" outlineLevel="1">
      <c r="A321" s="109"/>
      <c r="B321" s="128"/>
      <c r="C321" s="129"/>
      <c r="D321" s="84"/>
      <c r="E321" s="86"/>
      <c r="F321" s="86"/>
      <c r="G321" s="86"/>
      <c r="H321" s="86"/>
      <c r="I321" s="86"/>
      <c r="J321" s="86"/>
      <c r="K321" s="84"/>
      <c r="L321" s="71"/>
      <c r="M321" s="71"/>
      <c r="N321" s="130"/>
      <c r="O321" s="131"/>
      <c r="P321" s="232"/>
    </row>
    <row r="322" outlineLevel="1">
      <c r="A322" s="109"/>
      <c r="B322" s="137" t="s">
        <v>205</v>
      </c>
      <c r="C322" s="138" t="s">
        <v>124</v>
      </c>
      <c r="D322" s="186" t="str">
        <f>IFERROR(__xludf.DUMMYFUNCTION("VLOOKUP(C322,IMPORTRANGE('0_critérios'!$C$3,'0_critérios'!$B$3),2,0)"),"DPS - DISPOSITIVO PROTEÇÃO CONTRA SURTOS 275V - 40KA")</f>
        <v>DPS - DISPOSITIVO PROTEÇÃO CONTRA SURTOS 275V - 40KA</v>
      </c>
      <c r="E322" s="96"/>
      <c r="F322" s="96"/>
      <c r="G322" s="96"/>
      <c r="H322" s="96"/>
      <c r="I322" s="96"/>
      <c r="J322" s="96"/>
      <c r="K322" s="96"/>
      <c r="L322" s="184" t="str">
        <f>'0_critérios'!$A$3</f>
        <v>SIURB-EDIF-UNIT-JAN/26</v>
      </c>
      <c r="M322" s="142" t="str">
        <f>IFERROR(__xludf.DUMMYFUNCTION("VLOOKUP(C322,IMPORTRANGE('0_critérios'!$C$3,'0_critérios'!$B$3),3,0)"),"UN")</f>
        <v>UN</v>
      </c>
      <c r="N322" s="143">
        <f>IFERROR(__xludf.DUMMYFUNCTION("VLOOKUP(C322,IMPORTRANGE('0_critérios'!$C$3,'0_critérios'!$B$3),4,0)"),250.7)</f>
        <v>250.7</v>
      </c>
      <c r="O322" s="144">
        <f>TRUNC(IF(E324&gt;0,E324,IF(J324&lt;&gt;"-",J324,IF(I324&gt;0,I324,""))),2)</f>
        <v>4</v>
      </c>
      <c r="P322" s="232"/>
    </row>
    <row r="323" outlineLevel="1">
      <c r="A323" s="109"/>
      <c r="B323" s="146"/>
      <c r="C323" s="122"/>
      <c r="D323" s="147" t="s">
        <v>452</v>
      </c>
      <c r="E323" s="148" t="s">
        <v>38</v>
      </c>
      <c r="F323" s="147" t="s">
        <v>453</v>
      </c>
      <c r="G323" s="147" t="s">
        <v>454</v>
      </c>
      <c r="H323" s="147" t="s">
        <v>455</v>
      </c>
      <c r="I323" s="147" t="s">
        <v>456</v>
      </c>
      <c r="J323" s="149" t="s">
        <v>457</v>
      </c>
      <c r="K323" s="147" t="s">
        <v>458</v>
      </c>
      <c r="L323" s="151"/>
      <c r="M323" s="151"/>
      <c r="N323" s="151"/>
      <c r="O323" s="152"/>
      <c r="P323" s="232"/>
    </row>
    <row r="324" outlineLevel="1">
      <c r="A324" s="109"/>
      <c r="B324" s="153"/>
      <c r="C324" s="154"/>
      <c r="D324" s="155"/>
      <c r="E324" s="176">
        <v>4.0</v>
      </c>
      <c r="F324" s="155"/>
      <c r="G324" s="155"/>
      <c r="H324" s="155"/>
      <c r="I324" s="157" t="str">
        <f>IF(J324&lt;&gt;"-","-",IF(F324*G324=0,"-",TRUNC(F324*G324,2)))</f>
        <v>-</v>
      </c>
      <c r="J324" s="158" t="str">
        <f>IF(F324*G324*H324=0,"-",TRUNC(F324*G324*H324,2))</f>
        <v>-</v>
      </c>
      <c r="K324" s="209"/>
      <c r="L324" s="160"/>
      <c r="M324" s="160"/>
      <c r="N324" s="160"/>
      <c r="O324" s="161"/>
      <c r="P324" s="232"/>
    </row>
    <row r="325" outlineLevel="1">
      <c r="A325" s="109"/>
      <c r="B325" s="128"/>
      <c r="C325" s="129"/>
      <c r="D325" s="84"/>
      <c r="E325" s="86"/>
      <c r="F325" s="86"/>
      <c r="G325" s="86"/>
      <c r="H325" s="86"/>
      <c r="I325" s="86"/>
      <c r="J325" s="86"/>
      <c r="K325" s="84"/>
      <c r="L325" s="71"/>
      <c r="M325" s="71"/>
      <c r="N325" s="130"/>
      <c r="O325" s="131"/>
      <c r="P325" s="232"/>
    </row>
    <row r="326" outlineLevel="1">
      <c r="A326" s="109"/>
      <c r="B326" s="137" t="s">
        <v>206</v>
      </c>
      <c r="C326" s="138" t="s">
        <v>207</v>
      </c>
      <c r="D326" s="205" t="s">
        <v>208</v>
      </c>
      <c r="E326" s="96"/>
      <c r="F326" s="96"/>
      <c r="G326" s="96"/>
      <c r="H326" s="96"/>
      <c r="I326" s="96"/>
      <c r="J326" s="96"/>
      <c r="K326" s="96"/>
      <c r="L326" s="206" t="s">
        <v>122</v>
      </c>
      <c r="M326" s="207" t="s">
        <v>38</v>
      </c>
      <c r="N326" s="208">
        <v>1502.13</v>
      </c>
      <c r="O326" s="144">
        <f>TRUNC(IF(E328&gt;0,E328,IF(J328&lt;&gt;"-",J328,IF(I328&gt;0,I328,""))),2)</f>
        <v>2</v>
      </c>
      <c r="P326" s="232"/>
    </row>
    <row r="327" outlineLevel="1">
      <c r="A327" s="109"/>
      <c r="B327" s="146"/>
      <c r="C327" s="122"/>
      <c r="D327" s="147" t="s">
        <v>452</v>
      </c>
      <c r="E327" s="148" t="s">
        <v>38</v>
      </c>
      <c r="F327" s="147" t="s">
        <v>453</v>
      </c>
      <c r="G327" s="147" t="s">
        <v>454</v>
      </c>
      <c r="H327" s="147" t="s">
        <v>455</v>
      </c>
      <c r="I327" s="147" t="s">
        <v>456</v>
      </c>
      <c r="J327" s="149" t="s">
        <v>457</v>
      </c>
      <c r="K327" s="147" t="s">
        <v>458</v>
      </c>
      <c r="L327" s="151"/>
      <c r="M327" s="151"/>
      <c r="N327" s="151"/>
      <c r="O327" s="152"/>
      <c r="P327" s="232"/>
    </row>
    <row r="328" outlineLevel="1">
      <c r="A328" s="109"/>
      <c r="B328" s="153"/>
      <c r="C328" s="154"/>
      <c r="D328" s="155"/>
      <c r="E328" s="176">
        <v>2.0</v>
      </c>
      <c r="F328" s="155"/>
      <c r="G328" s="155"/>
      <c r="H328" s="155"/>
      <c r="I328" s="157" t="str">
        <f>IF(J328&lt;&gt;"-","-",IF(F328*G328=0,"-",TRUNC(F328*G328,2)))</f>
        <v>-</v>
      </c>
      <c r="J328" s="158" t="str">
        <f>IF(F328*G328*H328=0,"-",TRUNC(F328*G328*H328,2))</f>
        <v>-</v>
      </c>
      <c r="K328" s="209"/>
      <c r="L328" s="160"/>
      <c r="M328" s="160"/>
      <c r="N328" s="160"/>
      <c r="O328" s="161"/>
      <c r="P328" s="232"/>
    </row>
    <row r="329" outlineLevel="1">
      <c r="A329" s="109"/>
      <c r="B329" s="128"/>
      <c r="C329" s="129"/>
      <c r="D329" s="84"/>
      <c r="E329" s="86"/>
      <c r="F329" s="86"/>
      <c r="G329" s="86"/>
      <c r="H329" s="86"/>
      <c r="I329" s="86"/>
      <c r="J329" s="86"/>
      <c r="K329" s="84"/>
      <c r="L329" s="71"/>
      <c r="M329" s="71"/>
      <c r="N329" s="130"/>
      <c r="O329" s="131"/>
      <c r="P329" s="232"/>
    </row>
    <row r="330">
      <c r="A330" s="230"/>
      <c r="B330" s="218" t="s">
        <v>209</v>
      </c>
      <c r="C330" s="219" t="s">
        <v>210</v>
      </c>
      <c r="D330" s="115"/>
      <c r="E330" s="115"/>
      <c r="F330" s="115"/>
      <c r="G330" s="115"/>
      <c r="H330" s="115"/>
      <c r="I330" s="115"/>
      <c r="J330" s="115"/>
      <c r="K330" s="115"/>
      <c r="L330" s="115"/>
      <c r="M330" s="115"/>
      <c r="N330" s="115"/>
      <c r="O330" s="116"/>
      <c r="P330" s="136"/>
    </row>
    <row r="331">
      <c r="B331" s="233"/>
      <c r="C331" s="241"/>
      <c r="D331" s="242"/>
      <c r="E331" s="243"/>
      <c r="F331" s="243"/>
      <c r="G331" s="243"/>
      <c r="H331" s="243"/>
      <c r="I331" s="243"/>
      <c r="J331" s="243"/>
      <c r="K331" s="242"/>
      <c r="L331" s="244"/>
      <c r="M331" s="244"/>
      <c r="N331" s="245"/>
      <c r="O331" s="246"/>
    </row>
    <row r="332" outlineLevel="1">
      <c r="A332" s="180"/>
      <c r="B332" s="201" t="s">
        <v>211</v>
      </c>
      <c r="C332" s="183" t="s">
        <v>212</v>
      </c>
      <c r="D332" s="186" t="str">
        <f>IFERROR(__xludf.DUMMYFUNCTION("VLOOKUP(C332,IMPORTRANGE('0_critérios'!$C$3,'0_critérios'!$B$3),2,0)"),"QUADRO DE DISTRIBUIÇÃO EM CHAPA METÁLICA - PARA ATÉ 44 DISJUNTORES")</f>
        <v>QUADRO DE DISTRIBUIÇÃO EM CHAPA METÁLICA - PARA ATÉ 44 DISJUNTORES</v>
      </c>
      <c r="E332" s="96"/>
      <c r="F332" s="96"/>
      <c r="G332" s="96"/>
      <c r="H332" s="96"/>
      <c r="I332" s="96"/>
      <c r="J332" s="96"/>
      <c r="K332" s="96"/>
      <c r="L332" s="184" t="str">
        <f>'0_critérios'!$A$3</f>
        <v>SIURB-EDIF-UNIT-JAN/26</v>
      </c>
      <c r="M332" s="142" t="str">
        <f>IFERROR(__xludf.DUMMYFUNCTION("VLOOKUP(C332,IMPORTRANGE('0_critérios'!$C$3,'0_critérios'!$B$3),3,0)"),"UN")</f>
        <v>UN</v>
      </c>
      <c r="N332" s="143">
        <f>IFERROR(__xludf.DUMMYFUNCTION("VLOOKUP(C332,IMPORTRANGE('0_critérios'!$C$3,'0_critérios'!$B$3),4,0)"),2033.86)</f>
        <v>2033.86</v>
      </c>
      <c r="O332" s="144">
        <f>TRUNC(IF(E334&gt;0,E334,IF(J334&lt;&gt;"-",J334,IF(I334&gt;0,I334,""))),2)</f>
        <v>1</v>
      </c>
      <c r="P332" s="145"/>
    </row>
    <row r="333" outlineLevel="1">
      <c r="A333" s="180"/>
      <c r="B333" s="146"/>
      <c r="C333" s="122"/>
      <c r="D333" s="147" t="s">
        <v>452</v>
      </c>
      <c r="E333" s="148" t="s">
        <v>38</v>
      </c>
      <c r="F333" s="147" t="s">
        <v>453</v>
      </c>
      <c r="G333" s="147" t="s">
        <v>454</v>
      </c>
      <c r="H333" s="147" t="s">
        <v>455</v>
      </c>
      <c r="I333" s="147" t="s">
        <v>456</v>
      </c>
      <c r="J333" s="149" t="s">
        <v>457</v>
      </c>
      <c r="K333" s="147" t="s">
        <v>458</v>
      </c>
      <c r="L333" s="151"/>
      <c r="M333" s="151"/>
      <c r="N333" s="151"/>
      <c r="O333" s="152"/>
      <c r="P333" s="145"/>
    </row>
    <row r="334" outlineLevel="1">
      <c r="A334" s="180"/>
      <c r="B334" s="153"/>
      <c r="C334" s="154"/>
      <c r="D334" s="155"/>
      <c r="E334" s="176">
        <v>1.0</v>
      </c>
      <c r="F334" s="155"/>
      <c r="G334" s="155"/>
      <c r="H334" s="155"/>
      <c r="I334" s="157" t="str">
        <f>IF(J334&lt;&gt;"-","-",IF(F334*G334=0,"-",TRUNC(F334*G334,2)))</f>
        <v>-</v>
      </c>
      <c r="J334" s="158" t="str">
        <f>IF(F334*G334*H334=0,"-",TRUNC(F334*G334*H334,2))</f>
        <v>-</v>
      </c>
      <c r="K334" s="209"/>
      <c r="L334" s="160"/>
      <c r="M334" s="160"/>
      <c r="N334" s="160"/>
      <c r="O334" s="161"/>
      <c r="P334" s="145"/>
    </row>
    <row r="335" outlineLevel="1">
      <c r="A335" s="230"/>
      <c r="B335" s="233"/>
      <c r="C335" s="241"/>
      <c r="D335" s="242"/>
      <c r="E335" s="243"/>
      <c r="F335" s="243"/>
      <c r="G335" s="243"/>
      <c r="H335" s="243"/>
      <c r="I335" s="243"/>
      <c r="J335" s="243"/>
      <c r="K335" s="242"/>
      <c r="L335" s="244"/>
      <c r="M335" s="244"/>
      <c r="N335" s="245"/>
      <c r="O335" s="246"/>
      <c r="P335" s="136"/>
    </row>
    <row r="336" outlineLevel="1">
      <c r="A336" s="6"/>
      <c r="B336" s="201" t="s">
        <v>214</v>
      </c>
      <c r="C336" s="183" t="s">
        <v>169</v>
      </c>
      <c r="D336" s="186" t="str">
        <f>IFERROR(__xludf.DUMMYFUNCTION("VLOOKUP(C336,IMPORTRANGE('0_critérios'!$C$3,'0_critérios'!$B$3),2,0)"),"CHAVE SECCIONADORA ROTATIVA ABERT. SOB CARGA TP (PACCO) - 3X16A")</f>
        <v>CHAVE SECCIONADORA ROTATIVA ABERT. SOB CARGA TP (PACCO) - 3X16A</v>
      </c>
      <c r="E336" s="96"/>
      <c r="F336" s="96"/>
      <c r="G336" s="96"/>
      <c r="H336" s="96"/>
      <c r="I336" s="96"/>
      <c r="J336" s="96"/>
      <c r="K336" s="96"/>
      <c r="L336" s="184" t="str">
        <f>'0_critérios'!$A$3</f>
        <v>SIURB-EDIF-UNIT-JAN/26</v>
      </c>
      <c r="M336" s="142" t="str">
        <f>IFERROR(__xludf.DUMMYFUNCTION("VLOOKUP(C336,IMPORTRANGE('0_critérios'!$C$3,'0_critérios'!$B$3),3,0)"),"UN")</f>
        <v>UN</v>
      </c>
      <c r="N336" s="143">
        <f>IFERROR(__xludf.DUMMYFUNCTION("VLOOKUP(C336,IMPORTRANGE('0_critérios'!$C$3,'0_critérios'!$B$3),4,0)"),185.88)</f>
        <v>185.88</v>
      </c>
      <c r="O336" s="144">
        <f>TRUNC(IF(E338&gt;0,E338,IF(J338&lt;&gt;"-",J338,IF(I338&gt;0,I338,""))),2)</f>
        <v>1</v>
      </c>
      <c r="P336" s="136"/>
    </row>
    <row r="337" outlineLevel="1">
      <c r="A337" s="6"/>
      <c r="B337" s="146"/>
      <c r="C337" s="122"/>
      <c r="D337" s="147" t="s">
        <v>452</v>
      </c>
      <c r="E337" s="148" t="s">
        <v>38</v>
      </c>
      <c r="F337" s="147" t="s">
        <v>453</v>
      </c>
      <c r="G337" s="147" t="s">
        <v>454</v>
      </c>
      <c r="H337" s="147" t="s">
        <v>455</v>
      </c>
      <c r="I337" s="147" t="s">
        <v>456</v>
      </c>
      <c r="J337" s="149" t="s">
        <v>457</v>
      </c>
      <c r="K337" s="147" t="s">
        <v>458</v>
      </c>
      <c r="L337" s="151"/>
      <c r="M337" s="151"/>
      <c r="N337" s="151"/>
      <c r="O337" s="152"/>
      <c r="P337" s="136"/>
    </row>
    <row r="338" outlineLevel="1">
      <c r="A338" s="6"/>
      <c r="B338" s="153"/>
      <c r="C338" s="154"/>
      <c r="D338" s="155"/>
      <c r="E338" s="176">
        <v>1.0</v>
      </c>
      <c r="F338" s="155"/>
      <c r="G338" s="155"/>
      <c r="H338" s="155"/>
      <c r="I338" s="157" t="str">
        <f>IF(J338&lt;&gt;"-","-",IF(F338*G338=0,"-",TRUNC(F338*G338,2)))</f>
        <v>-</v>
      </c>
      <c r="J338" s="158" t="str">
        <f>IF(F338*G338*H338=0,"-",TRUNC(F338*G338*H338,2))</f>
        <v>-</v>
      </c>
      <c r="K338" s="209"/>
      <c r="L338" s="160"/>
      <c r="M338" s="160"/>
      <c r="N338" s="160"/>
      <c r="O338" s="161"/>
      <c r="P338" s="136"/>
    </row>
    <row r="339" outlineLevel="1">
      <c r="A339" s="6"/>
      <c r="B339" s="233"/>
      <c r="C339" s="241"/>
      <c r="D339" s="242"/>
      <c r="E339" s="243"/>
      <c r="F339" s="243"/>
      <c r="G339" s="243"/>
      <c r="H339" s="243"/>
      <c r="I339" s="243"/>
      <c r="J339" s="243"/>
      <c r="K339" s="242"/>
      <c r="L339" s="244"/>
      <c r="M339" s="244"/>
      <c r="N339" s="245"/>
      <c r="O339" s="246"/>
      <c r="P339" s="136"/>
    </row>
    <row r="340" outlineLevel="1">
      <c r="A340" s="6"/>
      <c r="B340" s="201" t="s">
        <v>215</v>
      </c>
      <c r="C340" s="138" t="s">
        <v>207</v>
      </c>
      <c r="D340" s="205" t="s">
        <v>208</v>
      </c>
      <c r="E340" s="96"/>
      <c r="F340" s="96"/>
      <c r="G340" s="96"/>
      <c r="H340" s="96"/>
      <c r="I340" s="96"/>
      <c r="J340" s="96"/>
      <c r="K340" s="96"/>
      <c r="L340" s="206" t="s">
        <v>122</v>
      </c>
      <c r="M340" s="207" t="s">
        <v>38</v>
      </c>
      <c r="N340" s="208">
        <v>1502.13</v>
      </c>
      <c r="O340" s="144">
        <f>TRUNC(IF(E342&gt;0,E342,IF(J342&lt;&gt;"-",J342,IF(I342&gt;0,I342,""))),2)</f>
        <v>2</v>
      </c>
      <c r="P340" s="136"/>
    </row>
    <row r="341" outlineLevel="1">
      <c r="A341" s="6"/>
      <c r="B341" s="146"/>
      <c r="C341" s="122"/>
      <c r="D341" s="147" t="s">
        <v>452</v>
      </c>
      <c r="E341" s="148" t="s">
        <v>38</v>
      </c>
      <c r="F341" s="147" t="s">
        <v>453</v>
      </c>
      <c r="G341" s="147" t="s">
        <v>454</v>
      </c>
      <c r="H341" s="147" t="s">
        <v>455</v>
      </c>
      <c r="I341" s="147" t="s">
        <v>456</v>
      </c>
      <c r="J341" s="149" t="s">
        <v>457</v>
      </c>
      <c r="K341" s="147" t="s">
        <v>458</v>
      </c>
      <c r="L341" s="151"/>
      <c r="M341" s="151"/>
      <c r="N341" s="151"/>
      <c r="O341" s="152"/>
      <c r="P341" s="136"/>
    </row>
    <row r="342" outlineLevel="1">
      <c r="A342" s="6"/>
      <c r="B342" s="153"/>
      <c r="C342" s="154"/>
      <c r="D342" s="155"/>
      <c r="E342" s="176">
        <v>2.0</v>
      </c>
      <c r="F342" s="155"/>
      <c r="G342" s="155"/>
      <c r="H342" s="155"/>
      <c r="I342" s="157" t="str">
        <f>IF(J342&lt;&gt;"-","-",IF(F342*G342=0,"-",TRUNC(F342*G342,2)))</f>
        <v>-</v>
      </c>
      <c r="J342" s="158" t="str">
        <f>IF(F342*G342*H342=0,"-",TRUNC(F342*G342*H342,2))</f>
        <v>-</v>
      </c>
      <c r="K342" s="209"/>
      <c r="L342" s="160"/>
      <c r="M342" s="160"/>
      <c r="N342" s="160"/>
      <c r="O342" s="161"/>
      <c r="P342" s="136"/>
    </row>
    <row r="343" outlineLevel="1">
      <c r="A343" s="6"/>
      <c r="B343" s="233"/>
      <c r="C343" s="241"/>
      <c r="D343" s="242"/>
      <c r="E343" s="243"/>
      <c r="F343" s="243"/>
      <c r="G343" s="243"/>
      <c r="H343" s="243"/>
      <c r="I343" s="243"/>
      <c r="J343" s="243"/>
      <c r="K343" s="242"/>
      <c r="L343" s="244"/>
      <c r="M343" s="244"/>
      <c r="N343" s="245"/>
      <c r="O343" s="246"/>
      <c r="P343" s="136"/>
    </row>
    <row r="344" outlineLevel="1">
      <c r="A344" s="6"/>
      <c r="B344" s="201" t="s">
        <v>216</v>
      </c>
      <c r="C344" s="183" t="s">
        <v>120</v>
      </c>
      <c r="D344" s="205" t="s">
        <v>121</v>
      </c>
      <c r="E344" s="96"/>
      <c r="F344" s="96"/>
      <c r="G344" s="96"/>
      <c r="H344" s="96"/>
      <c r="I344" s="96"/>
      <c r="J344" s="96"/>
      <c r="K344" s="96"/>
      <c r="L344" s="206" t="s">
        <v>122</v>
      </c>
      <c r="M344" s="207" t="s">
        <v>38</v>
      </c>
      <c r="N344" s="208">
        <v>1502.13</v>
      </c>
      <c r="O344" s="144">
        <f>TRUNC(IF(E346&gt;0,E346,IF(J346&lt;&gt;"-",J346,IF(I346&gt;0,I346,""))),2)</f>
        <v>3</v>
      </c>
      <c r="P344" s="145"/>
    </row>
    <row r="345" outlineLevel="1">
      <c r="A345" s="6"/>
      <c r="B345" s="146"/>
      <c r="C345" s="122"/>
      <c r="D345" s="147" t="s">
        <v>452</v>
      </c>
      <c r="E345" s="148" t="s">
        <v>38</v>
      </c>
      <c r="F345" s="147" t="s">
        <v>453</v>
      </c>
      <c r="G345" s="147" t="s">
        <v>454</v>
      </c>
      <c r="H345" s="147" t="s">
        <v>455</v>
      </c>
      <c r="I345" s="147" t="s">
        <v>456</v>
      </c>
      <c r="J345" s="149" t="s">
        <v>457</v>
      </c>
      <c r="K345" s="147" t="s">
        <v>458</v>
      </c>
      <c r="L345" s="151"/>
      <c r="M345" s="151"/>
      <c r="N345" s="151"/>
      <c r="O345" s="152"/>
      <c r="P345" s="145"/>
    </row>
    <row r="346" outlineLevel="1">
      <c r="A346" s="6"/>
      <c r="B346" s="153"/>
      <c r="C346" s="154"/>
      <c r="D346" s="155"/>
      <c r="E346" s="176">
        <v>3.0</v>
      </c>
      <c r="F346" s="155"/>
      <c r="G346" s="155"/>
      <c r="H346" s="155"/>
      <c r="I346" s="157" t="str">
        <f>IF(J346&lt;&gt;"-","-",IF(F346*G346=0,"-",TRUNC(F346*G346,2)))</f>
        <v>-</v>
      </c>
      <c r="J346" s="158" t="str">
        <f>IF(F346*G346*H346=0,"-",TRUNC(F346*G346*H346,2))</f>
        <v>-</v>
      </c>
      <c r="K346" s="209"/>
      <c r="L346" s="160"/>
      <c r="M346" s="160"/>
      <c r="N346" s="160"/>
      <c r="O346" s="161"/>
      <c r="P346" s="145"/>
    </row>
    <row r="347" outlineLevel="1">
      <c r="A347" s="127"/>
      <c r="B347" s="233"/>
      <c r="C347" s="6"/>
      <c r="D347" s="247"/>
      <c r="E347" s="248"/>
      <c r="F347" s="249"/>
      <c r="G347" s="249"/>
      <c r="H347" s="249"/>
      <c r="I347" s="249"/>
      <c r="J347" s="250"/>
      <c r="K347" s="251"/>
      <c r="L347" s="236"/>
      <c r="M347" s="236"/>
      <c r="N347" s="224"/>
      <c r="O347" s="225"/>
      <c r="P347" s="132"/>
    </row>
    <row r="348" outlineLevel="1">
      <c r="A348" s="127"/>
      <c r="B348" s="201" t="s">
        <v>217</v>
      </c>
      <c r="C348" s="183" t="s">
        <v>139</v>
      </c>
      <c r="D348" s="186" t="str">
        <f>IFERROR(__xludf.DUMMYFUNCTION("VLOOKUP(C348,IMPORTRANGE('0_critérios'!$C$3,'0_critérios'!$B$3),2,0)"),"FUSIVEL HH PARA 40A/ 15KV")</f>
        <v>FUSIVEL HH PARA 40A/ 15KV</v>
      </c>
      <c r="E348" s="96"/>
      <c r="F348" s="96"/>
      <c r="G348" s="96"/>
      <c r="H348" s="96"/>
      <c r="I348" s="96"/>
      <c r="J348" s="96"/>
      <c r="K348" s="96"/>
      <c r="L348" s="184" t="str">
        <f>'0_critérios'!$A$3</f>
        <v>SIURB-EDIF-UNIT-JAN/26</v>
      </c>
      <c r="M348" s="142" t="str">
        <f>IFERROR(__xludf.DUMMYFUNCTION("VLOOKUP(C348,IMPORTRANGE('0_critérios'!$C$3,'0_critérios'!$B$3),3,0)"),"UN")</f>
        <v>UN</v>
      </c>
      <c r="N348" s="143">
        <f>IFERROR(__xludf.DUMMYFUNCTION("VLOOKUP(C348,IMPORTRANGE('0_critérios'!$C$3,'0_critérios'!$B$3),4,0)"),460.89)</f>
        <v>460.89</v>
      </c>
      <c r="O348" s="144">
        <f>TRUNC(IF(E350&gt;0,E350,IF(J350&lt;&gt;"-",J350,IF(I350&gt;0,I350,""))),2)</f>
        <v>3</v>
      </c>
      <c r="P348" s="132"/>
    </row>
    <row r="349" outlineLevel="1">
      <c r="A349" s="127"/>
      <c r="B349" s="146"/>
      <c r="C349" s="122"/>
      <c r="D349" s="147" t="s">
        <v>452</v>
      </c>
      <c r="E349" s="148" t="s">
        <v>38</v>
      </c>
      <c r="F349" s="147" t="s">
        <v>453</v>
      </c>
      <c r="G349" s="147" t="s">
        <v>454</v>
      </c>
      <c r="H349" s="147" t="s">
        <v>455</v>
      </c>
      <c r="I349" s="147" t="s">
        <v>456</v>
      </c>
      <c r="J349" s="149" t="s">
        <v>457</v>
      </c>
      <c r="K349" s="147" t="s">
        <v>458</v>
      </c>
      <c r="L349" s="151"/>
      <c r="M349" s="151"/>
      <c r="N349" s="151"/>
      <c r="O349" s="152"/>
      <c r="P349" s="132"/>
    </row>
    <row r="350" outlineLevel="1">
      <c r="A350" s="127"/>
      <c r="B350" s="153"/>
      <c r="C350" s="154"/>
      <c r="D350" s="155"/>
      <c r="E350" s="176">
        <v>3.0</v>
      </c>
      <c r="F350" s="155"/>
      <c r="G350" s="155"/>
      <c r="H350" s="155"/>
      <c r="I350" s="157" t="str">
        <f>IF(J350&lt;&gt;"-","-",IF(F350*G350=0,"-",TRUNC(F350*G350,2)))</f>
        <v>-</v>
      </c>
      <c r="J350" s="158" t="str">
        <f>IF(F350*G350*H350=0,"-",TRUNC(F350*G350*H350,2))</f>
        <v>-</v>
      </c>
      <c r="K350" s="209"/>
      <c r="L350" s="160"/>
      <c r="M350" s="160"/>
      <c r="N350" s="160"/>
      <c r="O350" s="161"/>
      <c r="P350" s="132"/>
    </row>
    <row r="351" outlineLevel="1">
      <c r="A351" s="127"/>
      <c r="B351" s="233"/>
      <c r="C351" s="6"/>
      <c r="D351" s="247"/>
      <c r="E351" s="248"/>
      <c r="F351" s="249"/>
      <c r="G351" s="249"/>
      <c r="H351" s="249"/>
      <c r="I351" s="249"/>
      <c r="J351" s="250"/>
      <c r="K351" s="251"/>
      <c r="L351" s="236"/>
      <c r="M351" s="236"/>
      <c r="N351" s="224"/>
      <c r="O351" s="225"/>
      <c r="P351" s="132"/>
    </row>
    <row r="352" outlineLevel="1">
      <c r="A352" s="127"/>
      <c r="B352" s="137" t="s">
        <v>218</v>
      </c>
      <c r="C352" s="183" t="s">
        <v>124</v>
      </c>
      <c r="D352" s="186" t="str">
        <f>IFERROR(__xludf.DUMMYFUNCTION("VLOOKUP(C352,IMPORTRANGE('0_critérios'!$C$3,'0_critérios'!$B$3),2,0)"),"DPS - DISPOSITIVO PROTEÇÃO CONTRA SURTOS 275V - 40KA")</f>
        <v>DPS - DISPOSITIVO PROTEÇÃO CONTRA SURTOS 275V - 40KA</v>
      </c>
      <c r="E352" s="96"/>
      <c r="F352" s="96"/>
      <c r="G352" s="96"/>
      <c r="H352" s="96"/>
      <c r="I352" s="96"/>
      <c r="J352" s="96"/>
      <c r="K352" s="96"/>
      <c r="L352" s="184" t="str">
        <f>'0_critérios'!$A$3</f>
        <v>SIURB-EDIF-UNIT-JAN/26</v>
      </c>
      <c r="M352" s="142" t="str">
        <f>IFERROR(__xludf.DUMMYFUNCTION("VLOOKUP(C352,IMPORTRANGE('0_critérios'!$C$3,'0_critérios'!$B$3),3,0)"),"UN")</f>
        <v>UN</v>
      </c>
      <c r="N352" s="143">
        <f>IFERROR(__xludf.DUMMYFUNCTION("VLOOKUP(C352,IMPORTRANGE('0_critérios'!$C$3,'0_critérios'!$B$3),4,0)"),250.7)</f>
        <v>250.7</v>
      </c>
      <c r="O352" s="144">
        <f>TRUNC(IF(E354&gt;0,E354,IF(J354&lt;&gt;"-",J354,IF(I354&gt;0,I354,""))),2)</f>
        <v>4</v>
      </c>
      <c r="P352" s="132"/>
    </row>
    <row r="353" outlineLevel="1">
      <c r="A353" s="127"/>
      <c r="B353" s="146"/>
      <c r="C353" s="122"/>
      <c r="D353" s="147" t="s">
        <v>452</v>
      </c>
      <c r="E353" s="148" t="s">
        <v>38</v>
      </c>
      <c r="F353" s="147" t="s">
        <v>453</v>
      </c>
      <c r="G353" s="147" t="s">
        <v>454</v>
      </c>
      <c r="H353" s="147" t="s">
        <v>455</v>
      </c>
      <c r="I353" s="147" t="s">
        <v>456</v>
      </c>
      <c r="J353" s="149" t="s">
        <v>457</v>
      </c>
      <c r="K353" s="147" t="s">
        <v>458</v>
      </c>
      <c r="L353" s="151"/>
      <c r="M353" s="151"/>
      <c r="N353" s="151"/>
      <c r="O353" s="152"/>
      <c r="P353" s="132"/>
    </row>
    <row r="354" outlineLevel="1">
      <c r="A354" s="127"/>
      <c r="B354" s="153"/>
      <c r="C354" s="154"/>
      <c r="D354" s="155"/>
      <c r="E354" s="176">
        <v>4.0</v>
      </c>
      <c r="F354" s="155"/>
      <c r="G354" s="155"/>
      <c r="H354" s="155"/>
      <c r="I354" s="157" t="str">
        <f>IF(J354&lt;&gt;"-","-",IF(F354*G354=0,"-",TRUNC(F354*G354,2)))</f>
        <v>-</v>
      </c>
      <c r="J354" s="158" t="str">
        <f>IF(F354*G354*H354=0,"-",TRUNC(F354*G354*H354,2))</f>
        <v>-</v>
      </c>
      <c r="K354" s="209"/>
      <c r="L354" s="160"/>
      <c r="M354" s="160"/>
      <c r="N354" s="160"/>
      <c r="O354" s="161"/>
      <c r="P354" s="132"/>
    </row>
    <row r="355" outlineLevel="1">
      <c r="A355" s="127"/>
      <c r="B355" s="252"/>
      <c r="C355" s="6"/>
      <c r="D355" s="247"/>
      <c r="E355" s="248"/>
      <c r="F355" s="249"/>
      <c r="G355" s="249"/>
      <c r="H355" s="249"/>
      <c r="I355" s="249"/>
      <c r="J355" s="250"/>
      <c r="K355" s="251"/>
      <c r="L355" s="236"/>
      <c r="M355" s="236"/>
      <c r="N355" s="224"/>
      <c r="O355" s="225"/>
      <c r="P355" s="132"/>
    </row>
    <row r="356" outlineLevel="1">
      <c r="A356" s="253"/>
      <c r="B356" s="137" t="s">
        <v>219</v>
      </c>
      <c r="C356" s="183" t="s">
        <v>184</v>
      </c>
      <c r="D356" s="186" t="str">
        <f>IFERROR(__xludf.DUMMYFUNCTION("VLOOKUP(C356,IMPORTRANGE('0_critérios'!$C$3,'0_critérios'!$B$3),2,0)"),"MINI DISJUNTOR - TIPO EUROPEU (IEC) - TRIPOLAR 80A")</f>
        <v>MINI DISJUNTOR - TIPO EUROPEU (IEC) - TRIPOLAR 80A</v>
      </c>
      <c r="E356" s="96"/>
      <c r="F356" s="96"/>
      <c r="G356" s="96"/>
      <c r="H356" s="96"/>
      <c r="I356" s="96"/>
      <c r="J356" s="96"/>
      <c r="K356" s="96"/>
      <c r="L356" s="184" t="str">
        <f>'0_critérios'!$A$3</f>
        <v>SIURB-EDIF-UNIT-JAN/26</v>
      </c>
      <c r="M356" s="142" t="str">
        <f>IFERROR(__xludf.DUMMYFUNCTION("VLOOKUP(C356,IMPORTRANGE('0_critérios'!$C$3,'0_critérios'!$B$3),3,0)"),"UN")</f>
        <v>UN</v>
      </c>
      <c r="N356" s="143">
        <f>IFERROR(__xludf.DUMMYFUNCTION("VLOOKUP(C356,IMPORTRANGE('0_critérios'!$C$3,'0_critérios'!$B$3),4,0)"),232.52)</f>
        <v>232.52</v>
      </c>
      <c r="O356" s="144">
        <f>TRUNC(IF(E358&gt;0,E358,IF(J358&lt;&gt;"-",J358,IF(I358&gt;0,I358,""))),2)</f>
        <v>1</v>
      </c>
      <c r="P356" s="254"/>
    </row>
    <row r="357" outlineLevel="1">
      <c r="A357" s="253"/>
      <c r="B357" s="146"/>
      <c r="C357" s="122"/>
      <c r="D357" s="147" t="s">
        <v>452</v>
      </c>
      <c r="E357" s="148" t="s">
        <v>38</v>
      </c>
      <c r="F357" s="147" t="s">
        <v>453</v>
      </c>
      <c r="G357" s="147" t="s">
        <v>454</v>
      </c>
      <c r="H357" s="147" t="s">
        <v>455</v>
      </c>
      <c r="I357" s="147" t="s">
        <v>456</v>
      </c>
      <c r="J357" s="149" t="s">
        <v>457</v>
      </c>
      <c r="K357" s="147" t="s">
        <v>458</v>
      </c>
      <c r="L357" s="151"/>
      <c r="M357" s="151"/>
      <c r="N357" s="151"/>
      <c r="O357" s="152"/>
      <c r="P357" s="254"/>
    </row>
    <row r="358" outlineLevel="1">
      <c r="A358" s="253"/>
      <c r="B358" s="153"/>
      <c r="C358" s="154"/>
      <c r="D358" s="155"/>
      <c r="E358" s="176">
        <v>1.0</v>
      </c>
      <c r="F358" s="155"/>
      <c r="G358" s="155"/>
      <c r="H358" s="155"/>
      <c r="I358" s="157" t="str">
        <f>IF(J358&lt;&gt;"-","-",IF(F358*G358=0,"-",TRUNC(F358*G358,2)))</f>
        <v>-</v>
      </c>
      <c r="J358" s="158" t="str">
        <f>IF(F358*G358*H358=0,"-",TRUNC(F358*G358*H358,2))</f>
        <v>-</v>
      </c>
      <c r="K358" s="209"/>
      <c r="L358" s="160"/>
      <c r="M358" s="160"/>
      <c r="N358" s="160"/>
      <c r="O358" s="161"/>
      <c r="P358" s="254"/>
    </row>
    <row r="359" outlineLevel="1">
      <c r="A359" s="253"/>
      <c r="B359" s="252"/>
      <c r="C359" s="6"/>
      <c r="D359" s="247"/>
      <c r="E359" s="248"/>
      <c r="F359" s="249"/>
      <c r="G359" s="249"/>
      <c r="H359" s="249"/>
      <c r="I359" s="249"/>
      <c r="J359" s="250"/>
      <c r="K359" s="251"/>
      <c r="L359" s="236"/>
      <c r="M359" s="236"/>
      <c r="N359" s="224"/>
      <c r="O359" s="225"/>
      <c r="P359" s="254"/>
    </row>
    <row r="360" outlineLevel="1">
      <c r="A360" s="253"/>
      <c r="B360" s="137" t="s">
        <v>220</v>
      </c>
      <c r="C360" s="183" t="s">
        <v>187</v>
      </c>
      <c r="D360" s="186" t="str">
        <f>IFERROR(__xludf.DUMMYFUNCTION("VLOOKUP(C360,IMPORTRANGE('0_critérios'!$C$3,'0_critérios'!$B$3),2,0)"),"MINI DISJUNTOR - TIPO EUROPEU (IEC) - TRIPOLAR 6/25A")</f>
        <v>MINI DISJUNTOR - TIPO EUROPEU (IEC) - TRIPOLAR 6/25A</v>
      </c>
      <c r="E360" s="96"/>
      <c r="F360" s="96"/>
      <c r="G360" s="96"/>
      <c r="H360" s="96"/>
      <c r="I360" s="96"/>
      <c r="J360" s="96"/>
      <c r="K360" s="96"/>
      <c r="L360" s="184" t="str">
        <f>'0_critérios'!$A$3</f>
        <v>SIURB-EDIF-UNIT-JAN/26</v>
      </c>
      <c r="M360" s="142" t="str">
        <f>IFERROR(__xludf.DUMMYFUNCTION("VLOOKUP(C360,IMPORTRANGE('0_critérios'!$C$3,'0_critérios'!$B$3),3,0)"),"UN")</f>
        <v>UN</v>
      </c>
      <c r="N360" s="143">
        <f>IFERROR(__xludf.DUMMYFUNCTION("VLOOKUP(C360,IMPORTRANGE('0_critérios'!$C$3,'0_critérios'!$B$3),4,0)"),114.47)</f>
        <v>114.47</v>
      </c>
      <c r="O360" s="144">
        <f>TRUNC(IF(E362&gt;0,E362,IF(J362&lt;&gt;"-",J362,IF(I362&gt;0,I362,""))),2)</f>
        <v>27</v>
      </c>
      <c r="P360" s="254"/>
    </row>
    <row r="361" outlineLevel="1">
      <c r="A361" s="253"/>
      <c r="B361" s="146"/>
      <c r="C361" s="122"/>
      <c r="D361" s="147" t="s">
        <v>452</v>
      </c>
      <c r="E361" s="148" t="s">
        <v>38</v>
      </c>
      <c r="F361" s="147" t="s">
        <v>453</v>
      </c>
      <c r="G361" s="147" t="s">
        <v>454</v>
      </c>
      <c r="H361" s="147" t="s">
        <v>455</v>
      </c>
      <c r="I361" s="147" t="s">
        <v>456</v>
      </c>
      <c r="J361" s="149" t="s">
        <v>457</v>
      </c>
      <c r="K361" s="147" t="s">
        <v>458</v>
      </c>
      <c r="L361" s="151"/>
      <c r="M361" s="151"/>
      <c r="N361" s="151"/>
      <c r="O361" s="152"/>
      <c r="P361" s="254"/>
    </row>
    <row r="362" outlineLevel="1">
      <c r="A362" s="253"/>
      <c r="B362" s="153"/>
      <c r="C362" s="154"/>
      <c r="D362" s="155"/>
      <c r="E362" s="176">
        <v>27.0</v>
      </c>
      <c r="F362" s="155"/>
      <c r="G362" s="155"/>
      <c r="H362" s="155"/>
      <c r="I362" s="157" t="str">
        <f>IF(J362&lt;&gt;"-","-",IF(F362*G362=0,"-",TRUNC(F362*G362,2)))</f>
        <v>-</v>
      </c>
      <c r="J362" s="158" t="str">
        <f>IF(F362*G362*H362=0,"-",TRUNC(F362*G362*H362,2))</f>
        <v>-</v>
      </c>
      <c r="K362" s="209"/>
      <c r="L362" s="160"/>
      <c r="M362" s="160"/>
      <c r="N362" s="160"/>
      <c r="O362" s="161"/>
      <c r="P362" s="254"/>
    </row>
    <row r="363" outlineLevel="1">
      <c r="A363" s="253"/>
      <c r="B363" s="252"/>
      <c r="C363" s="6"/>
      <c r="D363" s="247"/>
      <c r="E363" s="248"/>
      <c r="F363" s="249"/>
      <c r="G363" s="249"/>
      <c r="H363" s="249"/>
      <c r="I363" s="249"/>
      <c r="J363" s="250"/>
      <c r="K363" s="251"/>
      <c r="L363" s="236"/>
      <c r="M363" s="236"/>
      <c r="N363" s="224"/>
      <c r="O363" s="225"/>
      <c r="P363" s="254"/>
    </row>
    <row r="364" outlineLevel="1">
      <c r="A364" s="253"/>
      <c r="B364" s="201" t="s">
        <v>221</v>
      </c>
      <c r="C364" s="183" t="s">
        <v>193</v>
      </c>
      <c r="D364" s="186" t="str">
        <f>IFERROR(__xludf.DUMMYFUNCTION("VLOOKUP(C364,IMPORTRANGE('0_critérios'!$C$3,'0_critérios'!$B$3),2,0)"),"MINI DISJUNTOR - TIPO EUROPEU (IEC) -  BIPOLAR 32/50A")</f>
        <v>MINI DISJUNTOR - TIPO EUROPEU (IEC) -  BIPOLAR 32/50A</v>
      </c>
      <c r="E364" s="96"/>
      <c r="F364" s="96"/>
      <c r="G364" s="96"/>
      <c r="H364" s="96"/>
      <c r="I364" s="96"/>
      <c r="J364" s="96"/>
      <c r="K364" s="96"/>
      <c r="L364" s="184" t="str">
        <f>'0_critérios'!$A$3</f>
        <v>SIURB-EDIF-UNIT-JAN/26</v>
      </c>
      <c r="M364" s="142" t="str">
        <f>IFERROR(__xludf.DUMMYFUNCTION("VLOOKUP(C364,IMPORTRANGE('0_critérios'!$C$3,'0_critérios'!$B$3),3,0)"),"UN")</f>
        <v>UN</v>
      </c>
      <c r="N364" s="143">
        <f>IFERROR(__xludf.DUMMYFUNCTION("VLOOKUP(C364,IMPORTRANGE('0_critérios'!$C$3,'0_critérios'!$B$3),4,0)"),75.76)</f>
        <v>75.76</v>
      </c>
      <c r="O364" s="144">
        <f>TRUNC(IF(E366&gt;0,E366,IF(J366&lt;&gt;"-",J366,IF(I366&gt;0,I366,""))),2)</f>
        <v>1</v>
      </c>
      <c r="P364" s="254"/>
    </row>
    <row r="365" outlineLevel="1">
      <c r="A365" s="253"/>
      <c r="B365" s="146"/>
      <c r="C365" s="122"/>
      <c r="D365" s="147" t="s">
        <v>452</v>
      </c>
      <c r="E365" s="148" t="s">
        <v>38</v>
      </c>
      <c r="F365" s="147" t="s">
        <v>453</v>
      </c>
      <c r="G365" s="147" t="s">
        <v>454</v>
      </c>
      <c r="H365" s="147" t="s">
        <v>455</v>
      </c>
      <c r="I365" s="147" t="s">
        <v>456</v>
      </c>
      <c r="J365" s="149" t="s">
        <v>457</v>
      </c>
      <c r="K365" s="147" t="s">
        <v>458</v>
      </c>
      <c r="L365" s="151"/>
      <c r="M365" s="151"/>
      <c r="N365" s="151"/>
      <c r="O365" s="152"/>
      <c r="P365" s="254"/>
    </row>
    <row r="366" outlineLevel="1">
      <c r="A366" s="253"/>
      <c r="B366" s="153"/>
      <c r="C366" s="154"/>
      <c r="D366" s="155"/>
      <c r="E366" s="176">
        <v>1.0</v>
      </c>
      <c r="F366" s="155"/>
      <c r="G366" s="155"/>
      <c r="H366" s="155"/>
      <c r="I366" s="157" t="str">
        <f>IF(J366&lt;&gt;"-","-",IF(F366*G366=0,"-",TRUNC(F366*G366,2)))</f>
        <v>-</v>
      </c>
      <c r="J366" s="158" t="str">
        <f>IF(F366*G366*H366=0,"-",TRUNC(F366*G366*H366,2))</f>
        <v>-</v>
      </c>
      <c r="K366" s="209"/>
      <c r="L366" s="160"/>
      <c r="M366" s="160"/>
      <c r="N366" s="160"/>
      <c r="O366" s="161"/>
      <c r="P366" s="254"/>
    </row>
    <row r="367" outlineLevel="1">
      <c r="A367" s="253"/>
      <c r="B367" s="252"/>
      <c r="C367" s="6"/>
      <c r="D367" s="247"/>
      <c r="E367" s="248"/>
      <c r="F367" s="249"/>
      <c r="G367" s="249"/>
      <c r="H367" s="249"/>
      <c r="I367" s="249"/>
      <c r="J367" s="250"/>
      <c r="K367" s="251"/>
      <c r="L367" s="236"/>
      <c r="M367" s="236"/>
      <c r="N367" s="224"/>
      <c r="O367" s="225"/>
      <c r="P367" s="254"/>
    </row>
    <row r="368">
      <c r="A368" s="253"/>
      <c r="B368" s="218" t="s">
        <v>222</v>
      </c>
      <c r="C368" s="219" t="s">
        <v>223</v>
      </c>
      <c r="D368" s="115"/>
      <c r="E368" s="115"/>
      <c r="F368" s="115"/>
      <c r="G368" s="115"/>
      <c r="H368" s="115"/>
      <c r="I368" s="115"/>
      <c r="J368" s="115"/>
      <c r="K368" s="115"/>
      <c r="L368" s="115"/>
      <c r="M368" s="115"/>
      <c r="N368" s="115"/>
      <c r="O368" s="116"/>
      <c r="P368" s="254"/>
    </row>
    <row r="369" outlineLevel="1">
      <c r="A369" s="253"/>
      <c r="B369" s="226"/>
      <c r="C369" s="241"/>
      <c r="D369" s="242"/>
      <c r="E369" s="243"/>
      <c r="F369" s="243"/>
      <c r="G369" s="243"/>
      <c r="H369" s="243"/>
      <c r="I369" s="243"/>
      <c r="J369" s="243"/>
      <c r="K369" s="242"/>
      <c r="L369" s="244"/>
      <c r="M369" s="244"/>
      <c r="N369" s="245"/>
      <c r="O369" s="246"/>
      <c r="P369" s="254"/>
    </row>
    <row r="370" outlineLevel="1">
      <c r="A370" s="253"/>
      <c r="B370" s="255" t="s">
        <v>224</v>
      </c>
      <c r="C370" s="256" t="s">
        <v>166</v>
      </c>
      <c r="D370" s="186" t="str">
        <f>IFERROR(__xludf.DUMMYFUNCTION("VLOOKUP(C370,IMPORTRANGE('0_critérios'!$C$3,'0_critérios'!$B$3),2,0)"),"QUADRO DE DISTRIBUIÇÃO EM CHAPA METÁLICA - PARA ATÉ 34 DISJUNTORES")</f>
        <v>QUADRO DE DISTRIBUIÇÃO EM CHAPA METÁLICA - PARA ATÉ 34 DISJUNTORES</v>
      </c>
      <c r="E370" s="96"/>
      <c r="F370" s="96"/>
      <c r="G370" s="96"/>
      <c r="H370" s="96"/>
      <c r="I370" s="96"/>
      <c r="J370" s="96"/>
      <c r="K370" s="96"/>
      <c r="L370" s="184" t="str">
        <f>'0_critérios'!$A$3</f>
        <v>SIURB-EDIF-UNIT-JAN/26</v>
      </c>
      <c r="M370" s="142" t="str">
        <f>IFERROR(__xludf.DUMMYFUNCTION("VLOOKUP(C370,IMPORTRANGE('0_critérios'!$C$3,'0_critérios'!$B$3),3,0)"),"UN")</f>
        <v>UN</v>
      </c>
      <c r="N370" s="143">
        <f>IFERROR(__xludf.DUMMYFUNCTION("VLOOKUP(C370,IMPORTRANGE('0_critérios'!$C$3,'0_critérios'!$B$3),4,0)"),1559.43)</f>
        <v>1559.43</v>
      </c>
      <c r="O370" s="144">
        <f>TRUNC(IF(E372&gt;0,E372,IF(J372&lt;&gt;"-",J372,IF(I372&gt;0,I372,""))),2)</f>
        <v>1</v>
      </c>
      <c r="P370" s="254"/>
    </row>
    <row r="371" outlineLevel="1">
      <c r="A371" s="253"/>
      <c r="B371" s="146"/>
      <c r="C371" s="122"/>
      <c r="D371" s="147" t="s">
        <v>452</v>
      </c>
      <c r="E371" s="148" t="s">
        <v>38</v>
      </c>
      <c r="F371" s="147" t="s">
        <v>453</v>
      </c>
      <c r="G371" s="147" t="s">
        <v>454</v>
      </c>
      <c r="H371" s="147" t="s">
        <v>455</v>
      </c>
      <c r="I371" s="147" t="s">
        <v>456</v>
      </c>
      <c r="J371" s="149" t="s">
        <v>457</v>
      </c>
      <c r="K371" s="147" t="s">
        <v>458</v>
      </c>
      <c r="L371" s="151"/>
      <c r="M371" s="151"/>
      <c r="N371" s="151"/>
      <c r="O371" s="152"/>
      <c r="P371" s="254"/>
    </row>
    <row r="372" outlineLevel="1">
      <c r="A372" s="253"/>
      <c r="B372" s="153"/>
      <c r="C372" s="154"/>
      <c r="D372" s="155"/>
      <c r="E372" s="176">
        <v>1.0</v>
      </c>
      <c r="F372" s="155"/>
      <c r="G372" s="155"/>
      <c r="H372" s="155"/>
      <c r="I372" s="157" t="str">
        <f>IF(J372&lt;&gt;"-","-",IF(F372*G372=0,"-",TRUNC(F372*G372,2)))</f>
        <v>-</v>
      </c>
      <c r="J372" s="158" t="str">
        <f>IF(F372*G372*H372=0,"-",TRUNC(F372*G372*H372,2))</f>
        <v>-</v>
      </c>
      <c r="K372" s="209"/>
      <c r="L372" s="160"/>
      <c r="M372" s="160"/>
      <c r="N372" s="160"/>
      <c r="O372" s="161"/>
      <c r="P372" s="254"/>
    </row>
    <row r="373" outlineLevel="1">
      <c r="A373" s="253"/>
      <c r="B373" s="257"/>
      <c r="C373" s="241"/>
      <c r="D373" s="258"/>
      <c r="E373" s="259"/>
      <c r="F373" s="195"/>
      <c r="G373" s="195"/>
      <c r="H373" s="195"/>
      <c r="I373" s="195"/>
      <c r="J373" s="260"/>
      <c r="K373" s="261"/>
      <c r="L373" s="244"/>
      <c r="M373" s="244"/>
      <c r="N373" s="262"/>
      <c r="O373" s="263"/>
      <c r="P373" s="254"/>
    </row>
    <row r="374" outlineLevel="1">
      <c r="A374" s="253"/>
      <c r="B374" s="255" t="s">
        <v>225</v>
      </c>
      <c r="C374" s="256" t="s">
        <v>169</v>
      </c>
      <c r="D374" s="186" t="str">
        <f>IFERROR(__xludf.DUMMYFUNCTION("VLOOKUP(C374,IMPORTRANGE('0_critérios'!$C$3,'0_critérios'!$B$3),2,0)"),"CHAVE SECCIONADORA ROTATIVA ABERT. SOB CARGA TP (PACCO) - 3X16A")</f>
        <v>CHAVE SECCIONADORA ROTATIVA ABERT. SOB CARGA TP (PACCO) - 3X16A</v>
      </c>
      <c r="E374" s="96"/>
      <c r="F374" s="96"/>
      <c r="G374" s="96"/>
      <c r="H374" s="96"/>
      <c r="I374" s="96"/>
      <c r="J374" s="96"/>
      <c r="K374" s="96"/>
      <c r="L374" s="184" t="str">
        <f>'0_critérios'!$A$3</f>
        <v>SIURB-EDIF-UNIT-JAN/26</v>
      </c>
      <c r="M374" s="142" t="str">
        <f>IFERROR(__xludf.DUMMYFUNCTION("VLOOKUP(C374,IMPORTRANGE('0_critérios'!$C$3,'0_critérios'!$B$3),3,0)"),"UN")</f>
        <v>UN</v>
      </c>
      <c r="N374" s="143">
        <f>IFERROR(__xludf.DUMMYFUNCTION("VLOOKUP(C374,IMPORTRANGE('0_critérios'!$C$3,'0_critérios'!$B$3),4,0)"),185.88)</f>
        <v>185.88</v>
      </c>
      <c r="O374" s="144">
        <f>TRUNC(IF(E376&gt;0,E376,IF(J376&lt;&gt;"-",J376,IF(I376&gt;0,I376,""))),2)</f>
        <v>1</v>
      </c>
      <c r="P374" s="254"/>
    </row>
    <row r="375" outlineLevel="1">
      <c r="A375" s="253"/>
      <c r="B375" s="146"/>
      <c r="C375" s="122"/>
      <c r="D375" s="147" t="s">
        <v>452</v>
      </c>
      <c r="E375" s="148" t="s">
        <v>38</v>
      </c>
      <c r="F375" s="147" t="s">
        <v>453</v>
      </c>
      <c r="G375" s="147" t="s">
        <v>454</v>
      </c>
      <c r="H375" s="147" t="s">
        <v>455</v>
      </c>
      <c r="I375" s="147" t="s">
        <v>456</v>
      </c>
      <c r="J375" s="149" t="s">
        <v>457</v>
      </c>
      <c r="K375" s="147" t="s">
        <v>458</v>
      </c>
      <c r="L375" s="151"/>
      <c r="M375" s="151"/>
      <c r="N375" s="151"/>
      <c r="O375" s="152"/>
      <c r="P375" s="254"/>
    </row>
    <row r="376" outlineLevel="1">
      <c r="A376" s="253"/>
      <c r="B376" s="153"/>
      <c r="C376" s="154"/>
      <c r="D376" s="155"/>
      <c r="E376" s="176">
        <v>1.0</v>
      </c>
      <c r="F376" s="155"/>
      <c r="G376" s="155"/>
      <c r="H376" s="155"/>
      <c r="I376" s="157" t="str">
        <f>IF(J376&lt;&gt;"-","-",IF(F376*G376=0,"-",TRUNC(F376*G376,2)))</f>
        <v>-</v>
      </c>
      <c r="J376" s="158" t="str">
        <f>IF(F376*G376*H376=0,"-",TRUNC(F376*G376*H376,2))</f>
        <v>-</v>
      </c>
      <c r="K376" s="209"/>
      <c r="L376" s="160"/>
      <c r="M376" s="160"/>
      <c r="N376" s="160"/>
      <c r="O376" s="161"/>
      <c r="P376" s="254"/>
    </row>
    <row r="377" outlineLevel="1">
      <c r="A377" s="253"/>
      <c r="B377" s="202"/>
      <c r="C377" s="203"/>
      <c r="D377" s="203"/>
      <c r="E377" s="203"/>
      <c r="F377" s="203"/>
      <c r="G377" s="203"/>
      <c r="H377" s="203"/>
      <c r="I377" s="203"/>
      <c r="J377" s="203"/>
      <c r="K377" s="203"/>
      <c r="L377" s="203"/>
      <c r="M377" s="203"/>
      <c r="N377" s="203"/>
      <c r="O377" s="204"/>
      <c r="P377" s="254"/>
    </row>
    <row r="378" outlineLevel="1">
      <c r="A378" s="253"/>
      <c r="B378" s="201" t="s">
        <v>226</v>
      </c>
      <c r="C378" s="138" t="s">
        <v>207</v>
      </c>
      <c r="D378" s="205" t="s">
        <v>208</v>
      </c>
      <c r="E378" s="96"/>
      <c r="F378" s="96"/>
      <c r="G378" s="96"/>
      <c r="H378" s="96"/>
      <c r="I378" s="96"/>
      <c r="J378" s="96"/>
      <c r="K378" s="96"/>
      <c r="L378" s="206" t="s">
        <v>122</v>
      </c>
      <c r="M378" s="207" t="s">
        <v>38</v>
      </c>
      <c r="N378" s="208">
        <v>1502.13</v>
      </c>
      <c r="O378" s="144">
        <f>TRUNC(IF(E380&gt;0,E380,IF(J380&lt;&gt;"-",J380,IF(I380&gt;0,I380,""))),2)</f>
        <v>2</v>
      </c>
      <c r="P378" s="254"/>
    </row>
    <row r="379" outlineLevel="1">
      <c r="A379" s="253"/>
      <c r="B379" s="146"/>
      <c r="C379" s="122"/>
      <c r="D379" s="147" t="s">
        <v>452</v>
      </c>
      <c r="E379" s="148" t="s">
        <v>38</v>
      </c>
      <c r="F379" s="147" t="s">
        <v>453</v>
      </c>
      <c r="G379" s="147" t="s">
        <v>454</v>
      </c>
      <c r="H379" s="147" t="s">
        <v>455</v>
      </c>
      <c r="I379" s="147" t="s">
        <v>456</v>
      </c>
      <c r="J379" s="149" t="s">
        <v>457</v>
      </c>
      <c r="K379" s="147" t="s">
        <v>458</v>
      </c>
      <c r="L379" s="151"/>
      <c r="M379" s="151"/>
      <c r="N379" s="151"/>
      <c r="O379" s="152"/>
      <c r="P379" s="254"/>
    </row>
    <row r="380" outlineLevel="1">
      <c r="A380" s="253"/>
      <c r="B380" s="153"/>
      <c r="C380" s="154"/>
      <c r="D380" s="155"/>
      <c r="E380" s="176">
        <v>2.0</v>
      </c>
      <c r="F380" s="155"/>
      <c r="G380" s="155"/>
      <c r="H380" s="155"/>
      <c r="I380" s="157" t="str">
        <f>IF(J380&lt;&gt;"-","-",IF(F380*G380=0,"-",TRUNC(F380*G380,2)))</f>
        <v>-</v>
      </c>
      <c r="J380" s="158" t="str">
        <f>IF(F380*G380*H380=0,"-",TRUNC(F380*G380*H380,2))</f>
        <v>-</v>
      </c>
      <c r="K380" s="209"/>
      <c r="L380" s="160"/>
      <c r="M380" s="160"/>
      <c r="N380" s="160"/>
      <c r="O380" s="161"/>
      <c r="P380" s="254"/>
    </row>
    <row r="381" outlineLevel="1">
      <c r="A381" s="253"/>
      <c r="B381" s="202"/>
      <c r="C381" s="241"/>
      <c r="D381" s="242"/>
      <c r="E381" s="243"/>
      <c r="F381" s="243"/>
      <c r="G381" s="243"/>
      <c r="H381" s="243"/>
      <c r="I381" s="243"/>
      <c r="J381" s="243"/>
      <c r="K381" s="242"/>
      <c r="L381" s="244"/>
      <c r="M381" s="244"/>
      <c r="N381" s="245"/>
      <c r="O381" s="246"/>
      <c r="P381" s="254"/>
    </row>
    <row r="382" outlineLevel="1">
      <c r="A382" s="253"/>
      <c r="B382" s="201" t="s">
        <v>227</v>
      </c>
      <c r="C382" s="183" t="s">
        <v>120</v>
      </c>
      <c r="D382" s="205" t="s">
        <v>121</v>
      </c>
      <c r="E382" s="96"/>
      <c r="F382" s="96"/>
      <c r="G382" s="96"/>
      <c r="H382" s="96"/>
      <c r="I382" s="96"/>
      <c r="J382" s="96"/>
      <c r="K382" s="96"/>
      <c r="L382" s="206" t="s">
        <v>122</v>
      </c>
      <c r="M382" s="207" t="s">
        <v>38</v>
      </c>
      <c r="N382" s="208">
        <v>1502.13</v>
      </c>
      <c r="O382" s="144">
        <f>TRUNC(IF(E384&gt;0,E384,IF(J384&lt;&gt;"-",J384,IF(I384&gt;0,I384,""))),2)</f>
        <v>3</v>
      </c>
      <c r="P382" s="254"/>
    </row>
    <row r="383" outlineLevel="1">
      <c r="A383" s="253"/>
      <c r="B383" s="146"/>
      <c r="C383" s="122"/>
      <c r="D383" s="147" t="s">
        <v>452</v>
      </c>
      <c r="E383" s="148" t="s">
        <v>38</v>
      </c>
      <c r="F383" s="147" t="s">
        <v>453</v>
      </c>
      <c r="G383" s="147" t="s">
        <v>454</v>
      </c>
      <c r="H383" s="147" t="s">
        <v>455</v>
      </c>
      <c r="I383" s="147" t="s">
        <v>456</v>
      </c>
      <c r="J383" s="149" t="s">
        <v>457</v>
      </c>
      <c r="K383" s="147" t="s">
        <v>458</v>
      </c>
      <c r="L383" s="151"/>
      <c r="M383" s="151"/>
      <c r="N383" s="151"/>
      <c r="O383" s="152"/>
      <c r="P383" s="254"/>
    </row>
    <row r="384" outlineLevel="1">
      <c r="A384" s="253"/>
      <c r="B384" s="153"/>
      <c r="C384" s="154"/>
      <c r="D384" s="155"/>
      <c r="E384" s="176">
        <v>3.0</v>
      </c>
      <c r="F384" s="155"/>
      <c r="G384" s="155"/>
      <c r="H384" s="155"/>
      <c r="I384" s="157" t="str">
        <f>IF(J384&lt;&gt;"-","-",IF(F384*G384=0,"-",TRUNC(F384*G384,2)))</f>
        <v>-</v>
      </c>
      <c r="J384" s="158" t="str">
        <f>IF(F384*G384*H384=0,"-",TRUNC(F384*G384*H384,2))</f>
        <v>-</v>
      </c>
      <c r="K384" s="209"/>
      <c r="L384" s="160"/>
      <c r="M384" s="160"/>
      <c r="N384" s="160"/>
      <c r="O384" s="161"/>
      <c r="P384" s="254"/>
    </row>
    <row r="385" outlineLevel="1">
      <c r="A385" s="253"/>
      <c r="B385" s="202"/>
      <c r="C385" s="203"/>
      <c r="D385" s="203"/>
      <c r="E385" s="203"/>
      <c r="F385" s="203"/>
      <c r="G385" s="203"/>
      <c r="H385" s="203"/>
      <c r="I385" s="203"/>
      <c r="J385" s="203"/>
      <c r="K385" s="203"/>
      <c r="L385" s="203"/>
      <c r="M385" s="203"/>
      <c r="N385" s="203"/>
      <c r="O385" s="204"/>
      <c r="P385" s="254"/>
    </row>
    <row r="386" outlineLevel="1">
      <c r="A386" s="253"/>
      <c r="B386" s="201" t="s">
        <v>228</v>
      </c>
      <c r="C386" s="183" t="s">
        <v>139</v>
      </c>
      <c r="D386" s="186" t="str">
        <f>IFERROR(__xludf.DUMMYFUNCTION("VLOOKUP(C386,IMPORTRANGE('0_critérios'!$C$3,'0_critérios'!$B$3),2,0)"),"FUSIVEL HH PARA 40A/ 15KV")</f>
        <v>FUSIVEL HH PARA 40A/ 15KV</v>
      </c>
      <c r="E386" s="96"/>
      <c r="F386" s="96"/>
      <c r="G386" s="96"/>
      <c r="H386" s="96"/>
      <c r="I386" s="96"/>
      <c r="J386" s="96"/>
      <c r="K386" s="96"/>
      <c r="L386" s="184" t="str">
        <f>'0_critérios'!$A$3</f>
        <v>SIURB-EDIF-UNIT-JAN/26</v>
      </c>
      <c r="M386" s="142" t="str">
        <f>IFERROR(__xludf.DUMMYFUNCTION("VLOOKUP(C386,IMPORTRANGE('0_critérios'!$C$3,'0_critérios'!$B$3),3,0)"),"UN")</f>
        <v>UN</v>
      </c>
      <c r="N386" s="143">
        <f>IFERROR(__xludf.DUMMYFUNCTION("VLOOKUP(C386,IMPORTRANGE('0_critérios'!$C$3,'0_critérios'!$B$3),4,0)"),460.89)</f>
        <v>460.89</v>
      </c>
      <c r="O386" s="144">
        <f>TRUNC(IF(E388&gt;0,E388,IF(J388&lt;&gt;"-",J388,IF(I388&gt;0,I388,""))),2)</f>
        <v>3</v>
      </c>
      <c r="P386" s="254"/>
    </row>
    <row r="387" outlineLevel="1">
      <c r="A387" s="253"/>
      <c r="B387" s="146"/>
      <c r="C387" s="122"/>
      <c r="D387" s="147" t="s">
        <v>452</v>
      </c>
      <c r="E387" s="148" t="s">
        <v>38</v>
      </c>
      <c r="F387" s="147" t="s">
        <v>453</v>
      </c>
      <c r="G387" s="147" t="s">
        <v>454</v>
      </c>
      <c r="H387" s="147" t="s">
        <v>455</v>
      </c>
      <c r="I387" s="147" t="s">
        <v>456</v>
      </c>
      <c r="J387" s="149" t="s">
        <v>457</v>
      </c>
      <c r="K387" s="147" t="s">
        <v>458</v>
      </c>
      <c r="L387" s="151"/>
      <c r="M387" s="151"/>
      <c r="N387" s="151"/>
      <c r="O387" s="152"/>
      <c r="P387" s="254"/>
    </row>
    <row r="388" outlineLevel="1">
      <c r="A388" s="253"/>
      <c r="B388" s="153"/>
      <c r="C388" s="154"/>
      <c r="D388" s="155"/>
      <c r="E388" s="176">
        <v>3.0</v>
      </c>
      <c r="F388" s="155"/>
      <c r="G388" s="155"/>
      <c r="H388" s="155"/>
      <c r="I388" s="157" t="str">
        <f>IF(J388&lt;&gt;"-","-",IF(F388*G388=0,"-",TRUNC(F388*G388,2)))</f>
        <v>-</v>
      </c>
      <c r="J388" s="158" t="str">
        <f>IF(F388*G388*H388=0,"-",TRUNC(F388*G388*H388,2))</f>
        <v>-</v>
      </c>
      <c r="K388" s="209"/>
      <c r="L388" s="160"/>
      <c r="M388" s="160"/>
      <c r="N388" s="160"/>
      <c r="O388" s="161"/>
      <c r="P388" s="254"/>
    </row>
    <row r="389" outlineLevel="1">
      <c r="A389" s="253"/>
      <c r="B389" s="226"/>
      <c r="C389" s="6"/>
      <c r="D389" s="247"/>
      <c r="E389" s="248"/>
      <c r="F389" s="249"/>
      <c r="G389" s="249"/>
      <c r="H389" s="249"/>
      <c r="I389" s="249"/>
      <c r="J389" s="250"/>
      <c r="K389" s="251"/>
      <c r="L389" s="236"/>
      <c r="M389" s="236"/>
      <c r="N389" s="224"/>
      <c r="O389" s="225"/>
      <c r="P389" s="254"/>
    </row>
    <row r="390" outlineLevel="1">
      <c r="A390" s="253"/>
      <c r="B390" s="255" t="s">
        <v>229</v>
      </c>
      <c r="C390" s="183" t="s">
        <v>124</v>
      </c>
      <c r="D390" s="186" t="str">
        <f>IFERROR(__xludf.DUMMYFUNCTION("VLOOKUP(C390,IMPORTRANGE('0_critérios'!$C$3,'0_critérios'!$B$3),2,0)"),"DPS - DISPOSITIVO PROTEÇÃO CONTRA SURTOS 275V - 40KA")</f>
        <v>DPS - DISPOSITIVO PROTEÇÃO CONTRA SURTOS 275V - 40KA</v>
      </c>
      <c r="E390" s="96"/>
      <c r="F390" s="96"/>
      <c r="G390" s="96"/>
      <c r="H390" s="96"/>
      <c r="I390" s="96"/>
      <c r="J390" s="96"/>
      <c r="K390" s="96"/>
      <c r="L390" s="184" t="str">
        <f>'0_critérios'!$A$3</f>
        <v>SIURB-EDIF-UNIT-JAN/26</v>
      </c>
      <c r="M390" s="142" t="str">
        <f>IFERROR(__xludf.DUMMYFUNCTION("VLOOKUP(C390,IMPORTRANGE('0_critérios'!$C$3,'0_critérios'!$B$3),3,0)"),"UN")</f>
        <v>UN</v>
      </c>
      <c r="N390" s="143">
        <f>IFERROR(__xludf.DUMMYFUNCTION("VLOOKUP(C390,IMPORTRANGE('0_critérios'!$C$3,'0_critérios'!$B$3),4,0)"),250.7)</f>
        <v>250.7</v>
      </c>
      <c r="O390" s="144">
        <f>TRUNC(IF(E392&gt;0,E392,IF(J392&lt;&gt;"-",J392,IF(I392&gt;0,I392,""))),2)</f>
        <v>4</v>
      </c>
      <c r="P390" s="254"/>
    </row>
    <row r="391" outlineLevel="1">
      <c r="A391" s="253"/>
      <c r="B391" s="146"/>
      <c r="C391" s="122"/>
      <c r="D391" s="147" t="s">
        <v>452</v>
      </c>
      <c r="E391" s="148" t="s">
        <v>38</v>
      </c>
      <c r="F391" s="147" t="s">
        <v>453</v>
      </c>
      <c r="G391" s="147" t="s">
        <v>454</v>
      </c>
      <c r="H391" s="147" t="s">
        <v>455</v>
      </c>
      <c r="I391" s="147" t="s">
        <v>456</v>
      </c>
      <c r="J391" s="149" t="s">
        <v>457</v>
      </c>
      <c r="K391" s="147" t="s">
        <v>458</v>
      </c>
      <c r="L391" s="151"/>
      <c r="M391" s="151"/>
      <c r="N391" s="151"/>
      <c r="O391" s="152"/>
      <c r="P391" s="254"/>
    </row>
    <row r="392" outlineLevel="1">
      <c r="A392" s="253"/>
      <c r="B392" s="153"/>
      <c r="C392" s="154"/>
      <c r="D392" s="155"/>
      <c r="E392" s="176">
        <v>4.0</v>
      </c>
      <c r="F392" s="155"/>
      <c r="G392" s="155"/>
      <c r="H392" s="155"/>
      <c r="I392" s="157" t="str">
        <f>IF(J392&lt;&gt;"-","-",IF(F392*G392=0,"-",TRUNC(F392*G392,2)))</f>
        <v>-</v>
      </c>
      <c r="J392" s="158" t="str">
        <f>IF(F392*G392*H392=0,"-",TRUNC(F392*G392*H392,2))</f>
        <v>-</v>
      </c>
      <c r="K392" s="209"/>
      <c r="L392" s="160"/>
      <c r="M392" s="160"/>
      <c r="N392" s="160"/>
      <c r="O392" s="161"/>
      <c r="P392" s="254"/>
    </row>
    <row r="393" outlineLevel="1">
      <c r="A393" s="253"/>
      <c r="B393" s="257"/>
      <c r="C393" s="6"/>
      <c r="D393" s="247"/>
      <c r="E393" s="248"/>
      <c r="F393" s="249"/>
      <c r="G393" s="249"/>
      <c r="H393" s="249"/>
      <c r="I393" s="249"/>
      <c r="J393" s="250"/>
      <c r="K393" s="251"/>
      <c r="L393" s="236"/>
      <c r="M393" s="236"/>
      <c r="N393" s="224"/>
      <c r="O393" s="225"/>
      <c r="P393" s="254"/>
    </row>
    <row r="394" outlineLevel="1">
      <c r="A394" s="253"/>
      <c r="B394" s="255" t="s">
        <v>230</v>
      </c>
      <c r="C394" s="183" t="s">
        <v>184</v>
      </c>
      <c r="D394" s="186" t="str">
        <f>IFERROR(__xludf.DUMMYFUNCTION("VLOOKUP(C394,IMPORTRANGE('0_critérios'!$C$3,'0_critérios'!$B$3),2,0)"),"MINI DISJUNTOR - TIPO EUROPEU (IEC) - TRIPOLAR 80A")</f>
        <v>MINI DISJUNTOR - TIPO EUROPEU (IEC) - TRIPOLAR 80A</v>
      </c>
      <c r="E394" s="96"/>
      <c r="F394" s="96"/>
      <c r="G394" s="96"/>
      <c r="H394" s="96"/>
      <c r="I394" s="96"/>
      <c r="J394" s="96"/>
      <c r="K394" s="96"/>
      <c r="L394" s="184" t="str">
        <f>'0_critérios'!$A$3</f>
        <v>SIURB-EDIF-UNIT-JAN/26</v>
      </c>
      <c r="M394" s="142" t="str">
        <f>IFERROR(__xludf.DUMMYFUNCTION("VLOOKUP(C394,IMPORTRANGE('0_critérios'!$C$3,'0_critérios'!$B$3),3,0)"),"UN")</f>
        <v>UN</v>
      </c>
      <c r="N394" s="143">
        <f>IFERROR(__xludf.DUMMYFUNCTION("VLOOKUP(C394,IMPORTRANGE('0_critérios'!$C$3,'0_critérios'!$B$3),4,0)"),232.52)</f>
        <v>232.52</v>
      </c>
      <c r="O394" s="144">
        <f>TRUNC(IF(E396&gt;0,E396,IF(J396&lt;&gt;"-",J396,IF(I396&gt;0,I396,""))),2)</f>
        <v>1</v>
      </c>
      <c r="P394" s="254"/>
    </row>
    <row r="395" outlineLevel="1">
      <c r="A395" s="253"/>
      <c r="B395" s="146"/>
      <c r="C395" s="122"/>
      <c r="D395" s="147" t="s">
        <v>452</v>
      </c>
      <c r="E395" s="148" t="s">
        <v>38</v>
      </c>
      <c r="F395" s="147" t="s">
        <v>453</v>
      </c>
      <c r="G395" s="147" t="s">
        <v>454</v>
      </c>
      <c r="H395" s="147" t="s">
        <v>455</v>
      </c>
      <c r="I395" s="147" t="s">
        <v>456</v>
      </c>
      <c r="J395" s="149" t="s">
        <v>457</v>
      </c>
      <c r="K395" s="147" t="s">
        <v>458</v>
      </c>
      <c r="L395" s="151"/>
      <c r="M395" s="151"/>
      <c r="N395" s="151"/>
      <c r="O395" s="152"/>
      <c r="P395" s="254"/>
    </row>
    <row r="396" outlineLevel="1">
      <c r="A396" s="253"/>
      <c r="B396" s="153"/>
      <c r="C396" s="154"/>
      <c r="D396" s="155"/>
      <c r="E396" s="176">
        <v>1.0</v>
      </c>
      <c r="F396" s="155"/>
      <c r="G396" s="155"/>
      <c r="H396" s="155"/>
      <c r="I396" s="157" t="str">
        <f>IF(J396&lt;&gt;"-","-",IF(F396*G396=0,"-",TRUNC(F396*G396,2)))</f>
        <v>-</v>
      </c>
      <c r="J396" s="158" t="str">
        <f>IF(F396*G396*H396=0,"-",TRUNC(F396*G396*H396,2))</f>
        <v>-</v>
      </c>
      <c r="K396" s="209"/>
      <c r="L396" s="160"/>
      <c r="M396" s="160"/>
      <c r="N396" s="160"/>
      <c r="O396" s="161"/>
      <c r="P396" s="254"/>
    </row>
    <row r="397" outlineLevel="1">
      <c r="A397" s="253"/>
      <c r="B397" s="202"/>
      <c r="C397" s="6"/>
      <c r="D397" s="247"/>
      <c r="E397" s="248"/>
      <c r="F397" s="249"/>
      <c r="G397" s="249"/>
      <c r="H397" s="249"/>
      <c r="I397" s="249"/>
      <c r="J397" s="250"/>
      <c r="K397" s="251"/>
      <c r="L397" s="236"/>
      <c r="M397" s="236"/>
      <c r="N397" s="224"/>
      <c r="O397" s="225"/>
      <c r="P397" s="254"/>
    </row>
    <row r="398" outlineLevel="1">
      <c r="A398" s="253"/>
      <c r="B398" s="201" t="s">
        <v>231</v>
      </c>
      <c r="C398" s="183" t="s">
        <v>187</v>
      </c>
      <c r="D398" s="186" t="str">
        <f>IFERROR(__xludf.DUMMYFUNCTION("VLOOKUP(C398,IMPORTRANGE('0_critérios'!$C$3,'0_critérios'!$B$3),2,0)"),"MINI DISJUNTOR - TIPO EUROPEU (IEC) - TRIPOLAR 6/25A")</f>
        <v>MINI DISJUNTOR - TIPO EUROPEU (IEC) - TRIPOLAR 6/25A</v>
      </c>
      <c r="E398" s="96"/>
      <c r="F398" s="96"/>
      <c r="G398" s="96"/>
      <c r="H398" s="96"/>
      <c r="I398" s="96"/>
      <c r="J398" s="96"/>
      <c r="K398" s="96"/>
      <c r="L398" s="184" t="str">
        <f>'0_critérios'!$A$3</f>
        <v>SIURB-EDIF-UNIT-JAN/26</v>
      </c>
      <c r="M398" s="142" t="str">
        <f>IFERROR(__xludf.DUMMYFUNCTION("VLOOKUP(C398,IMPORTRANGE('0_critérios'!$C$3,'0_critérios'!$B$3),3,0)"),"UN")</f>
        <v>UN</v>
      </c>
      <c r="N398" s="143">
        <f>IFERROR(__xludf.DUMMYFUNCTION("VLOOKUP(C398,IMPORTRANGE('0_critérios'!$C$3,'0_critérios'!$B$3),4,0)"),114.47)</f>
        <v>114.47</v>
      </c>
      <c r="O398" s="144">
        <f>TRUNC(IF(E400&gt;0,E400,IF(J400&lt;&gt;"-",J400,IF(I400&gt;0,I400,""))),2)</f>
        <v>21</v>
      </c>
      <c r="P398" s="254"/>
    </row>
    <row r="399" outlineLevel="1">
      <c r="A399" s="253"/>
      <c r="B399" s="146"/>
      <c r="C399" s="122"/>
      <c r="D399" s="147" t="s">
        <v>452</v>
      </c>
      <c r="E399" s="148" t="s">
        <v>38</v>
      </c>
      <c r="F399" s="147" t="s">
        <v>453</v>
      </c>
      <c r="G399" s="147" t="s">
        <v>454</v>
      </c>
      <c r="H399" s="147" t="s">
        <v>455</v>
      </c>
      <c r="I399" s="147" t="s">
        <v>456</v>
      </c>
      <c r="J399" s="149" t="s">
        <v>457</v>
      </c>
      <c r="K399" s="147" t="s">
        <v>458</v>
      </c>
      <c r="L399" s="151"/>
      <c r="M399" s="151"/>
      <c r="N399" s="151"/>
      <c r="O399" s="152"/>
      <c r="P399" s="254"/>
    </row>
    <row r="400" outlineLevel="1">
      <c r="A400" s="253"/>
      <c r="B400" s="153"/>
      <c r="C400" s="154"/>
      <c r="D400" s="155"/>
      <c r="E400" s="176">
        <v>21.0</v>
      </c>
      <c r="F400" s="155"/>
      <c r="G400" s="155"/>
      <c r="H400" s="155"/>
      <c r="I400" s="157" t="str">
        <f>IF(J400&lt;&gt;"-","-",IF(F400*G400=0,"-",TRUNC(F400*G400,2)))</f>
        <v>-</v>
      </c>
      <c r="J400" s="158" t="str">
        <f>IF(F400*G400*H400=0,"-",TRUNC(F400*G400*H400,2))</f>
        <v>-</v>
      </c>
      <c r="K400" s="209"/>
      <c r="L400" s="160"/>
      <c r="M400" s="160"/>
      <c r="N400" s="160"/>
      <c r="O400" s="161"/>
      <c r="P400" s="254"/>
    </row>
    <row r="401" outlineLevel="1">
      <c r="A401" s="253"/>
      <c r="B401" s="202"/>
      <c r="C401" s="6"/>
      <c r="D401" s="247"/>
      <c r="E401" s="248"/>
      <c r="F401" s="249"/>
      <c r="G401" s="249"/>
      <c r="H401" s="249"/>
      <c r="I401" s="249"/>
      <c r="J401" s="250"/>
      <c r="K401" s="251"/>
      <c r="L401" s="236"/>
      <c r="M401" s="236"/>
      <c r="N401" s="224"/>
      <c r="O401" s="225"/>
      <c r="P401" s="254"/>
    </row>
    <row r="402" outlineLevel="1">
      <c r="A402" s="253"/>
      <c r="B402" s="201" t="s">
        <v>232</v>
      </c>
      <c r="C402" s="183" t="s">
        <v>193</v>
      </c>
      <c r="D402" s="186" t="str">
        <f>IFERROR(__xludf.DUMMYFUNCTION("VLOOKUP(C402,IMPORTRANGE('0_critérios'!$C$3,'0_critérios'!$B$3),2,0)"),"MINI DISJUNTOR - TIPO EUROPEU (IEC) -  BIPOLAR 32/50A")</f>
        <v>MINI DISJUNTOR - TIPO EUROPEU (IEC) -  BIPOLAR 32/50A</v>
      </c>
      <c r="E402" s="96"/>
      <c r="F402" s="96"/>
      <c r="G402" s="96"/>
      <c r="H402" s="96"/>
      <c r="I402" s="96"/>
      <c r="J402" s="96"/>
      <c r="K402" s="96"/>
      <c r="L402" s="184" t="str">
        <f>'0_critérios'!$A$3</f>
        <v>SIURB-EDIF-UNIT-JAN/26</v>
      </c>
      <c r="M402" s="142" t="str">
        <f>IFERROR(__xludf.DUMMYFUNCTION("VLOOKUP(C402,IMPORTRANGE('0_critérios'!$C$3,'0_critérios'!$B$3),3,0)"),"UN")</f>
        <v>UN</v>
      </c>
      <c r="N402" s="143">
        <f>IFERROR(__xludf.DUMMYFUNCTION("VLOOKUP(C402,IMPORTRANGE('0_critérios'!$C$3,'0_critérios'!$B$3),4,0)"),75.76)</f>
        <v>75.76</v>
      </c>
      <c r="O402" s="144">
        <f>TRUNC(IF(E404&gt;0,E404,IF(J404&lt;&gt;"-",J404,IF(I404&gt;0,I404,""))),2)</f>
        <v>1</v>
      </c>
      <c r="P402" s="254"/>
    </row>
    <row r="403" outlineLevel="1">
      <c r="A403" s="253"/>
      <c r="B403" s="146"/>
      <c r="C403" s="122"/>
      <c r="D403" s="147" t="s">
        <v>452</v>
      </c>
      <c r="E403" s="148" t="s">
        <v>38</v>
      </c>
      <c r="F403" s="147" t="s">
        <v>453</v>
      </c>
      <c r="G403" s="147" t="s">
        <v>454</v>
      </c>
      <c r="H403" s="147" t="s">
        <v>455</v>
      </c>
      <c r="I403" s="147" t="s">
        <v>456</v>
      </c>
      <c r="J403" s="149" t="s">
        <v>457</v>
      </c>
      <c r="K403" s="147" t="s">
        <v>458</v>
      </c>
      <c r="L403" s="151"/>
      <c r="M403" s="151"/>
      <c r="N403" s="151"/>
      <c r="O403" s="152"/>
      <c r="P403" s="254"/>
    </row>
    <row r="404" outlineLevel="1">
      <c r="A404" s="253"/>
      <c r="B404" s="153"/>
      <c r="C404" s="154"/>
      <c r="D404" s="155"/>
      <c r="E404" s="176">
        <v>1.0</v>
      </c>
      <c r="F404" s="155"/>
      <c r="G404" s="155"/>
      <c r="H404" s="155"/>
      <c r="I404" s="157" t="str">
        <f>IF(J404&lt;&gt;"-","-",IF(F404*G404=0,"-",TRUNC(F404*G404,2)))</f>
        <v>-</v>
      </c>
      <c r="J404" s="158" t="str">
        <f>IF(F404*G404*H404=0,"-",TRUNC(F404*G404*H404,2))</f>
        <v>-</v>
      </c>
      <c r="K404" s="209"/>
      <c r="L404" s="160"/>
      <c r="M404" s="160"/>
      <c r="N404" s="160"/>
      <c r="O404" s="161"/>
      <c r="P404" s="254"/>
    </row>
    <row r="405" outlineLevel="1">
      <c r="A405" s="253"/>
      <c r="B405" s="202"/>
      <c r="C405" s="203"/>
      <c r="D405" s="203"/>
      <c r="E405" s="203"/>
      <c r="F405" s="203"/>
      <c r="G405" s="203"/>
      <c r="H405" s="203"/>
      <c r="I405" s="203"/>
      <c r="J405" s="203"/>
      <c r="K405" s="203"/>
      <c r="L405" s="203"/>
      <c r="M405" s="203"/>
      <c r="N405" s="203"/>
      <c r="O405" s="204"/>
      <c r="P405" s="254"/>
    </row>
    <row r="406" outlineLevel="1">
      <c r="A406" s="253"/>
      <c r="B406" s="201" t="s">
        <v>478</v>
      </c>
      <c r="C406" s="183" t="s">
        <v>242</v>
      </c>
      <c r="D406" s="139" t="str">
        <f>IFERROR(__xludf.DUMMYFUNCTION("VLOOKUP(C406,IMPORTRANGE('0_critérios'!$C$3,'0_critérios'!$B$3),2,0)"),"MINI DISJUNTOR - TIPO EUROPEU (IEC) - TRIPOLAR 63A")</f>
        <v>MINI DISJUNTOR - TIPO EUROPEU (IEC) - TRIPOLAR 63A</v>
      </c>
      <c r="E406" s="96"/>
      <c r="F406" s="96"/>
      <c r="G406" s="96"/>
      <c r="H406" s="96"/>
      <c r="I406" s="96"/>
      <c r="J406" s="96"/>
      <c r="K406" s="140"/>
      <c r="L406" s="264" t="str">
        <f>'0_critérios'!$A$3</f>
        <v>SIURB-EDIF-UNIT-JAN/26</v>
      </c>
      <c r="M406" s="142" t="str">
        <f>IFERROR(__xludf.DUMMYFUNCTION("VLOOKUP(C406,IMPORTRANGE('0_critérios'!$C$3,'0_critérios'!$B$3),3,0)"),"UN")</f>
        <v>UN</v>
      </c>
      <c r="N406" s="143">
        <f>IFERROR(__xludf.DUMMYFUNCTION("VLOOKUP(C406,IMPORTRANGE('0_critérios'!$C$3,'0_critérios'!$B$3),4,0)"),127.78)</f>
        <v>127.78</v>
      </c>
      <c r="O406" s="144">
        <f>TRUNC(IF(E408&gt;0,E408,IF(J408&lt;&gt;"-",J408,IF(I408&gt;0,I408,""))),2)</f>
        <v>3</v>
      </c>
      <c r="P406" s="254"/>
    </row>
    <row r="407" outlineLevel="1">
      <c r="A407" s="253"/>
      <c r="B407" s="146"/>
      <c r="C407" s="122"/>
      <c r="D407" s="147" t="s">
        <v>452</v>
      </c>
      <c r="E407" s="148" t="s">
        <v>38</v>
      </c>
      <c r="F407" s="147" t="s">
        <v>453</v>
      </c>
      <c r="G407" s="147" t="s">
        <v>454</v>
      </c>
      <c r="H407" s="147" t="s">
        <v>455</v>
      </c>
      <c r="I407" s="147" t="s">
        <v>456</v>
      </c>
      <c r="J407" s="149" t="s">
        <v>457</v>
      </c>
      <c r="K407" s="150" t="s">
        <v>458</v>
      </c>
      <c r="L407" s="151"/>
      <c r="M407" s="151"/>
      <c r="N407" s="151"/>
      <c r="O407" s="152"/>
      <c r="P407" s="254"/>
    </row>
    <row r="408" outlineLevel="1">
      <c r="A408" s="253"/>
      <c r="B408" s="153"/>
      <c r="C408" s="154"/>
      <c r="D408" s="155"/>
      <c r="E408" s="193">
        <v>3.0</v>
      </c>
      <c r="F408" s="155"/>
      <c r="G408" s="155"/>
      <c r="H408" s="155"/>
      <c r="I408" s="157" t="str">
        <f>IF(J408&lt;&gt;"-","-",IF(F408*G408=0,"-",TRUNC(F408*G408,2)))</f>
        <v>-</v>
      </c>
      <c r="J408" s="158" t="str">
        <f>IF(F408*G408*H408=0,"-",TRUNC(F408*G408*H408,2))</f>
        <v>-</v>
      </c>
      <c r="K408" s="159"/>
      <c r="L408" s="160"/>
      <c r="M408" s="160"/>
      <c r="N408" s="160"/>
      <c r="O408" s="161"/>
      <c r="P408" s="254"/>
    </row>
    <row r="409" outlineLevel="1">
      <c r="A409" s="253"/>
      <c r="B409" s="202"/>
      <c r="C409" s="203"/>
      <c r="D409" s="203"/>
      <c r="E409" s="203"/>
      <c r="F409" s="203"/>
      <c r="G409" s="203"/>
      <c r="H409" s="203"/>
      <c r="I409" s="203"/>
      <c r="J409" s="203"/>
      <c r="K409" s="203"/>
      <c r="L409" s="203"/>
      <c r="M409" s="203"/>
      <c r="N409" s="203"/>
      <c r="O409" s="204"/>
      <c r="P409" s="254"/>
    </row>
    <row r="410" outlineLevel="1">
      <c r="A410" s="253"/>
      <c r="B410" s="201" t="s">
        <v>479</v>
      </c>
      <c r="C410" s="183" t="s">
        <v>173</v>
      </c>
      <c r="D410" s="139" t="str">
        <f>IFERROR(__xludf.DUMMYFUNCTION("VLOOKUP(C410,IMPORTRANGE('0_critérios'!$C$3,'0_critérios'!$B$3),2,0)"),"INTERRUPTOR DIFERENCIAL RESIDUAL BIPOLAR 40A - SENSIBILIDADE 30MA - 220V")</f>
        <v>INTERRUPTOR DIFERENCIAL RESIDUAL BIPOLAR 40A - SENSIBILIDADE 30MA - 220V</v>
      </c>
      <c r="E410" s="96"/>
      <c r="F410" s="96"/>
      <c r="G410" s="96"/>
      <c r="H410" s="96"/>
      <c r="I410" s="96"/>
      <c r="J410" s="96"/>
      <c r="K410" s="140"/>
      <c r="L410" s="264" t="str">
        <f>'0_critérios'!$A$3</f>
        <v>SIURB-EDIF-UNIT-JAN/26</v>
      </c>
      <c r="M410" s="142" t="str">
        <f>IFERROR(__xludf.DUMMYFUNCTION("VLOOKUP(C410,IMPORTRANGE('0_critérios'!$C$3,'0_critérios'!$B$3),3,0)"),"UN")</f>
        <v>UN</v>
      </c>
      <c r="N410" s="143">
        <f>IFERROR(__xludf.DUMMYFUNCTION("VLOOKUP(C410,IMPORTRANGE('0_critérios'!$C$3,'0_critérios'!$B$3),4,0)"),350.06)</f>
        <v>350.06</v>
      </c>
      <c r="O410" s="144">
        <f>TRUNC(IF(E412&gt;0,E412,IF(J412&lt;&gt;"-",J412,IF(I412&gt;0,I412,""))),2)</f>
        <v>6</v>
      </c>
      <c r="P410" s="254"/>
    </row>
    <row r="411" outlineLevel="1">
      <c r="A411" s="253"/>
      <c r="B411" s="146"/>
      <c r="C411" s="122"/>
      <c r="D411" s="147" t="s">
        <v>452</v>
      </c>
      <c r="E411" s="148" t="s">
        <v>38</v>
      </c>
      <c r="F411" s="147" t="s">
        <v>453</v>
      </c>
      <c r="G411" s="147" t="s">
        <v>454</v>
      </c>
      <c r="H411" s="147" t="s">
        <v>455</v>
      </c>
      <c r="I411" s="147" t="s">
        <v>456</v>
      </c>
      <c r="J411" s="149" t="s">
        <v>457</v>
      </c>
      <c r="K411" s="150" t="s">
        <v>458</v>
      </c>
      <c r="L411" s="151"/>
      <c r="M411" s="151"/>
      <c r="N411" s="151"/>
      <c r="O411" s="152"/>
      <c r="P411" s="254"/>
    </row>
    <row r="412" outlineLevel="1">
      <c r="A412" s="253"/>
      <c r="B412" s="153"/>
      <c r="C412" s="154"/>
      <c r="D412" s="155"/>
      <c r="E412" s="193">
        <v>6.0</v>
      </c>
      <c r="F412" s="155"/>
      <c r="G412" s="155"/>
      <c r="H412" s="155"/>
      <c r="I412" s="157" t="str">
        <f>IF(J412&lt;&gt;"-","-",IF(F412*G412=0,"-",TRUNC(F412*G412,2)))</f>
        <v>-</v>
      </c>
      <c r="J412" s="158" t="str">
        <f>IF(F412*G412*H412=0,"-",TRUNC(F412*G412*H412,2))</f>
        <v>-</v>
      </c>
      <c r="K412" s="159"/>
      <c r="L412" s="160"/>
      <c r="M412" s="160"/>
      <c r="N412" s="160"/>
      <c r="O412" s="161"/>
      <c r="P412" s="254"/>
    </row>
    <row r="413" outlineLevel="1">
      <c r="A413" s="253"/>
      <c r="B413" s="202"/>
      <c r="C413" s="203"/>
      <c r="D413" s="203"/>
      <c r="E413" s="203"/>
      <c r="F413" s="203"/>
      <c r="G413" s="203"/>
      <c r="H413" s="203"/>
      <c r="I413" s="203"/>
      <c r="J413" s="203"/>
      <c r="K413" s="203"/>
      <c r="L413" s="203"/>
      <c r="M413" s="203"/>
      <c r="N413" s="203"/>
      <c r="O413" s="204"/>
      <c r="P413" s="254"/>
    </row>
    <row r="414" outlineLevel="1">
      <c r="A414" s="253"/>
      <c r="B414" s="201" t="s">
        <v>480</v>
      </c>
      <c r="C414" s="138" t="s">
        <v>481</v>
      </c>
      <c r="D414" s="205" t="s">
        <v>482</v>
      </c>
      <c r="E414" s="96"/>
      <c r="F414" s="96"/>
      <c r="G414" s="96"/>
      <c r="H414" s="96"/>
      <c r="I414" s="96"/>
      <c r="J414" s="96"/>
      <c r="K414" s="96"/>
      <c r="L414" s="206" t="s">
        <v>122</v>
      </c>
      <c r="M414" s="207" t="s">
        <v>38</v>
      </c>
      <c r="N414" s="208">
        <v>204.31</v>
      </c>
      <c r="O414" s="144">
        <f>TRUNC(IF(E416&gt;0,E416,IF(J416&lt;&gt;"-",J416,IF(I416&gt;0,I416,""))),2)</f>
        <v>2</v>
      </c>
      <c r="P414" s="254"/>
    </row>
    <row r="415" outlineLevel="1">
      <c r="A415" s="253"/>
      <c r="B415" s="146"/>
      <c r="C415" s="122"/>
      <c r="D415" s="147" t="s">
        <v>452</v>
      </c>
      <c r="E415" s="148" t="s">
        <v>38</v>
      </c>
      <c r="F415" s="147" t="s">
        <v>453</v>
      </c>
      <c r="G415" s="147" t="s">
        <v>454</v>
      </c>
      <c r="H415" s="147" t="s">
        <v>455</v>
      </c>
      <c r="I415" s="147" t="s">
        <v>456</v>
      </c>
      <c r="J415" s="149" t="s">
        <v>457</v>
      </c>
      <c r="K415" s="147" t="s">
        <v>458</v>
      </c>
      <c r="L415" s="151"/>
      <c r="M415" s="151"/>
      <c r="N415" s="151"/>
      <c r="O415" s="152"/>
      <c r="P415" s="254"/>
    </row>
    <row r="416" outlineLevel="1">
      <c r="A416" s="253"/>
      <c r="B416" s="153"/>
      <c r="C416" s="154"/>
      <c r="D416" s="155"/>
      <c r="E416" s="176">
        <v>2.0</v>
      </c>
      <c r="F416" s="155"/>
      <c r="G416" s="155"/>
      <c r="H416" s="155"/>
      <c r="I416" s="157" t="str">
        <f>IF(J416&lt;&gt;"-","-",IF(F416*G416=0,"-",TRUNC(F416*G416,2)))</f>
        <v>-</v>
      </c>
      <c r="J416" s="158" t="str">
        <f>IF(F416*G416*H416=0,"-",TRUNC(F416*G416*H416,2))</f>
        <v>-</v>
      </c>
      <c r="K416" s="209"/>
      <c r="L416" s="160"/>
      <c r="M416" s="160"/>
      <c r="N416" s="160"/>
      <c r="O416" s="161"/>
      <c r="P416" s="254"/>
    </row>
    <row r="417" outlineLevel="1">
      <c r="A417" s="253"/>
      <c r="B417" s="202"/>
      <c r="C417" s="203"/>
      <c r="D417" s="203"/>
      <c r="E417" s="203"/>
      <c r="F417" s="203"/>
      <c r="G417" s="203"/>
      <c r="H417" s="203"/>
      <c r="I417" s="203"/>
      <c r="J417" s="203"/>
      <c r="K417" s="203"/>
      <c r="L417" s="203"/>
      <c r="M417" s="203"/>
      <c r="N417" s="203"/>
      <c r="O417" s="204"/>
      <c r="P417" s="254"/>
    </row>
    <row r="418">
      <c r="A418" s="253"/>
      <c r="B418" s="218" t="s">
        <v>233</v>
      </c>
      <c r="C418" s="135" t="s">
        <v>234</v>
      </c>
      <c r="D418" s="115"/>
      <c r="E418" s="115"/>
      <c r="F418" s="115"/>
      <c r="G418" s="115"/>
      <c r="H418" s="115"/>
      <c r="I418" s="115"/>
      <c r="J418" s="115"/>
      <c r="K418" s="115"/>
      <c r="L418" s="115"/>
      <c r="M418" s="115"/>
      <c r="N418" s="115"/>
      <c r="O418" s="116"/>
      <c r="P418" s="254"/>
    </row>
    <row r="419" outlineLevel="1">
      <c r="A419" s="253"/>
      <c r="B419" s="226"/>
      <c r="C419" s="241"/>
      <c r="D419" s="242"/>
      <c r="E419" s="243"/>
      <c r="F419" s="243"/>
      <c r="G419" s="243"/>
      <c r="H419" s="243"/>
      <c r="I419" s="243"/>
      <c r="J419" s="243"/>
      <c r="K419" s="242"/>
      <c r="L419" s="244"/>
      <c r="M419" s="244"/>
      <c r="N419" s="245"/>
      <c r="O419" s="246"/>
      <c r="P419" s="254"/>
    </row>
    <row r="420" outlineLevel="1">
      <c r="A420" s="253"/>
      <c r="B420" s="255" t="s">
        <v>235</v>
      </c>
      <c r="C420" s="256" t="s">
        <v>166</v>
      </c>
      <c r="D420" s="186" t="str">
        <f>IFERROR(__xludf.DUMMYFUNCTION("VLOOKUP(C420,IMPORTRANGE('0_critérios'!$C$3,'0_critérios'!$B$3),2,0)"),"QUADRO DE DISTRIBUIÇÃO EM CHAPA METÁLICA - PARA ATÉ 34 DISJUNTORES")</f>
        <v>QUADRO DE DISTRIBUIÇÃO EM CHAPA METÁLICA - PARA ATÉ 34 DISJUNTORES</v>
      </c>
      <c r="E420" s="96"/>
      <c r="F420" s="96"/>
      <c r="G420" s="96"/>
      <c r="H420" s="96"/>
      <c r="I420" s="96"/>
      <c r="J420" s="96"/>
      <c r="K420" s="96"/>
      <c r="L420" s="184" t="str">
        <f>'0_critérios'!$A$3</f>
        <v>SIURB-EDIF-UNIT-JAN/26</v>
      </c>
      <c r="M420" s="142" t="str">
        <f>IFERROR(__xludf.DUMMYFUNCTION("VLOOKUP(C420,IMPORTRANGE('0_critérios'!$C$3,'0_critérios'!$B$3),3,0)"),"UN")</f>
        <v>UN</v>
      </c>
      <c r="N420" s="143">
        <f>IFERROR(__xludf.DUMMYFUNCTION("VLOOKUP(C420,IMPORTRANGE('0_critérios'!$C$3,'0_critérios'!$B$3),4,0)"),1559.43)</f>
        <v>1559.43</v>
      </c>
      <c r="O420" s="144">
        <f>TRUNC(IF(E422&gt;0,E422,IF(J422&lt;&gt;"-",J422,IF(I422&gt;0,I422,""))),2)</f>
        <v>1</v>
      </c>
      <c r="P420" s="254"/>
    </row>
    <row r="421" outlineLevel="1">
      <c r="A421" s="253"/>
      <c r="B421" s="146"/>
      <c r="C421" s="122"/>
      <c r="D421" s="171" t="s">
        <v>452</v>
      </c>
      <c r="E421" s="172" t="s">
        <v>38</v>
      </c>
      <c r="F421" s="172" t="s">
        <v>459</v>
      </c>
      <c r="G421" s="172" t="s">
        <v>460</v>
      </c>
      <c r="H421" s="173" t="s">
        <v>461</v>
      </c>
      <c r="I421" s="172" t="s">
        <v>462</v>
      </c>
      <c r="J421" s="172" t="s">
        <v>463</v>
      </c>
      <c r="K421" s="174" t="s">
        <v>458</v>
      </c>
      <c r="L421" s="151"/>
      <c r="M421" s="151"/>
      <c r="N421" s="151"/>
      <c r="O421" s="152"/>
      <c r="P421" s="254"/>
    </row>
    <row r="422" outlineLevel="1">
      <c r="A422" s="253"/>
      <c r="B422" s="153"/>
      <c r="C422" s="154"/>
      <c r="D422" s="265"/>
      <c r="E422" s="176">
        <v>1.0</v>
      </c>
      <c r="F422" s="176"/>
      <c r="G422" s="176"/>
      <c r="H422" s="176"/>
      <c r="I422" s="177" t="str">
        <f>IF(J422&lt;&gt;"-","-",IF(F422*G422=0,"-",TRUNC(F422*G422,2)))</f>
        <v>-</v>
      </c>
      <c r="J422" s="178" t="str">
        <f>IF(F422*G422*H422=0,"-",TRUNC(F422*G422*H422,2))</f>
        <v>-</v>
      </c>
      <c r="K422" s="179"/>
      <c r="L422" s="160"/>
      <c r="M422" s="160"/>
      <c r="N422" s="160"/>
      <c r="O422" s="161"/>
      <c r="P422" s="254"/>
    </row>
    <row r="423" outlineLevel="1">
      <c r="A423" s="253"/>
      <c r="B423" s="257"/>
      <c r="C423" s="241"/>
      <c r="D423" s="258"/>
      <c r="E423" s="259"/>
      <c r="F423" s="195"/>
      <c r="G423" s="195"/>
      <c r="H423" s="195"/>
      <c r="I423" s="195"/>
      <c r="J423" s="260"/>
      <c r="K423" s="261"/>
      <c r="L423" s="244"/>
      <c r="M423" s="244"/>
      <c r="N423" s="262"/>
      <c r="O423" s="263"/>
      <c r="P423" s="254"/>
    </row>
    <row r="424" outlineLevel="1">
      <c r="A424" s="253"/>
      <c r="B424" s="255" t="s">
        <v>236</v>
      </c>
      <c r="C424" s="138" t="s">
        <v>169</v>
      </c>
      <c r="D424" s="186" t="str">
        <f>IFERROR(__xludf.DUMMYFUNCTION("VLOOKUP(C424,IMPORTRANGE('0_critérios'!$C$3,'0_critérios'!$B$3),2,0)"),"CHAVE SECCIONADORA ROTATIVA ABERT. SOB CARGA TP (PACCO) - 3X16A")</f>
        <v>CHAVE SECCIONADORA ROTATIVA ABERT. SOB CARGA TP (PACCO) - 3X16A</v>
      </c>
      <c r="E424" s="96"/>
      <c r="F424" s="96"/>
      <c r="G424" s="96"/>
      <c r="H424" s="96"/>
      <c r="I424" s="96"/>
      <c r="J424" s="96"/>
      <c r="K424" s="96"/>
      <c r="L424" s="184" t="str">
        <f>'0_critérios'!$A$3</f>
        <v>SIURB-EDIF-UNIT-JAN/26</v>
      </c>
      <c r="M424" s="142" t="str">
        <f>IFERROR(__xludf.DUMMYFUNCTION("VLOOKUP(C424,IMPORTRANGE('0_critérios'!$C$3,'0_critérios'!$B$3),3,0)"),"UN")</f>
        <v>UN</v>
      </c>
      <c r="N424" s="143">
        <f>IFERROR(__xludf.DUMMYFUNCTION("VLOOKUP(C424,IMPORTRANGE('0_critérios'!$C$3,'0_critérios'!$B$3),4,0)"),185.88)</f>
        <v>185.88</v>
      </c>
      <c r="O424" s="144">
        <f>TRUNC(IF(E426&gt;0,E426,IF(J426&lt;&gt;"-",J426,IF(I426&gt;0,I426,""))),2)</f>
        <v>1</v>
      </c>
      <c r="P424" s="254"/>
    </row>
    <row r="425" outlineLevel="1">
      <c r="A425" s="253"/>
      <c r="B425" s="146"/>
      <c r="C425" s="122"/>
      <c r="D425" s="171" t="s">
        <v>452</v>
      </c>
      <c r="E425" s="172" t="s">
        <v>38</v>
      </c>
      <c r="F425" s="172" t="s">
        <v>459</v>
      </c>
      <c r="G425" s="172" t="s">
        <v>460</v>
      </c>
      <c r="H425" s="173" t="s">
        <v>461</v>
      </c>
      <c r="I425" s="172" t="s">
        <v>462</v>
      </c>
      <c r="J425" s="172" t="s">
        <v>463</v>
      </c>
      <c r="K425" s="174" t="s">
        <v>458</v>
      </c>
      <c r="L425" s="151"/>
      <c r="M425" s="151"/>
      <c r="N425" s="151"/>
      <c r="O425" s="152"/>
      <c r="P425" s="254"/>
    </row>
    <row r="426" outlineLevel="1">
      <c r="A426" s="253"/>
      <c r="B426" s="153"/>
      <c r="C426" s="154"/>
      <c r="D426" s="265"/>
      <c r="E426" s="176">
        <v>1.0</v>
      </c>
      <c r="F426" s="176"/>
      <c r="G426" s="176"/>
      <c r="H426" s="176"/>
      <c r="I426" s="177" t="str">
        <f>IF(J426&lt;&gt;"-","-",IF(F426*G426=0,"-",TRUNC(F426*G426,2)))</f>
        <v>-</v>
      </c>
      <c r="J426" s="178" t="str">
        <f>IF(F426*G426*H426=0,"-",TRUNC(F426*G426*H426,2))</f>
        <v>-</v>
      </c>
      <c r="K426" s="179"/>
      <c r="L426" s="160"/>
      <c r="M426" s="160"/>
      <c r="N426" s="160"/>
      <c r="O426" s="161"/>
      <c r="P426" s="254"/>
    </row>
    <row r="427" outlineLevel="1">
      <c r="A427" s="253"/>
      <c r="B427" s="257"/>
      <c r="C427" s="241"/>
      <c r="D427" s="258"/>
      <c r="E427" s="259"/>
      <c r="F427" s="195"/>
      <c r="G427" s="195"/>
      <c r="H427" s="195"/>
      <c r="I427" s="195"/>
      <c r="J427" s="260"/>
      <c r="K427" s="261"/>
      <c r="L427" s="244"/>
      <c r="M427" s="244"/>
      <c r="N427" s="262"/>
      <c r="O427" s="263"/>
      <c r="P427" s="254"/>
    </row>
    <row r="428" outlineLevel="1">
      <c r="A428" s="253"/>
      <c r="B428" s="255" t="s">
        <v>237</v>
      </c>
      <c r="C428" s="138" t="s">
        <v>207</v>
      </c>
      <c r="D428" s="205" t="s">
        <v>208</v>
      </c>
      <c r="E428" s="96"/>
      <c r="F428" s="96"/>
      <c r="G428" s="96"/>
      <c r="H428" s="96"/>
      <c r="I428" s="96"/>
      <c r="J428" s="96"/>
      <c r="K428" s="96"/>
      <c r="L428" s="206" t="s">
        <v>122</v>
      </c>
      <c r="M428" s="207" t="s">
        <v>38</v>
      </c>
      <c r="N428" s="208">
        <v>1502.13</v>
      </c>
      <c r="O428" s="144">
        <f>TRUNC(IF(E430&gt;0,E430,IF(J430&lt;&gt;"-",J430,IF(I430&gt;0,I430,""))),2)</f>
        <v>2</v>
      </c>
      <c r="P428" s="254"/>
    </row>
    <row r="429" outlineLevel="1">
      <c r="A429" s="253"/>
      <c r="B429" s="146"/>
      <c r="C429" s="122"/>
      <c r="D429" s="147" t="s">
        <v>452</v>
      </c>
      <c r="E429" s="148" t="s">
        <v>38</v>
      </c>
      <c r="F429" s="147" t="s">
        <v>453</v>
      </c>
      <c r="G429" s="147" t="s">
        <v>454</v>
      </c>
      <c r="H429" s="147" t="s">
        <v>455</v>
      </c>
      <c r="I429" s="147" t="s">
        <v>456</v>
      </c>
      <c r="J429" s="149" t="s">
        <v>457</v>
      </c>
      <c r="K429" s="147" t="s">
        <v>458</v>
      </c>
      <c r="L429" s="151"/>
      <c r="M429" s="151"/>
      <c r="N429" s="151"/>
      <c r="O429" s="152"/>
      <c r="P429" s="254"/>
    </row>
    <row r="430" outlineLevel="1">
      <c r="A430" s="253"/>
      <c r="B430" s="153"/>
      <c r="C430" s="154"/>
      <c r="D430" s="155"/>
      <c r="E430" s="176">
        <v>2.0</v>
      </c>
      <c r="F430" s="155"/>
      <c r="G430" s="155"/>
      <c r="H430" s="155"/>
      <c r="I430" s="157" t="str">
        <f>IF(J430&lt;&gt;"-","-",IF(F430*G430=0,"-",TRUNC(F430*G430,2)))</f>
        <v>-</v>
      </c>
      <c r="J430" s="158" t="str">
        <f>IF(F430*G430*H430=0,"-",TRUNC(F430*G430*H430,2))</f>
        <v>-</v>
      </c>
      <c r="K430" s="209"/>
      <c r="L430" s="160"/>
      <c r="M430" s="160"/>
      <c r="N430" s="160"/>
      <c r="O430" s="161"/>
      <c r="P430" s="254"/>
    </row>
    <row r="431" outlineLevel="1">
      <c r="A431" s="253"/>
      <c r="B431" s="257"/>
      <c r="C431" s="241"/>
      <c r="D431" s="242"/>
      <c r="E431" s="243"/>
      <c r="F431" s="243"/>
      <c r="G431" s="243"/>
      <c r="H431" s="243"/>
      <c r="I431" s="243"/>
      <c r="J431" s="243"/>
      <c r="K431" s="242"/>
      <c r="L431" s="244"/>
      <c r="M431" s="244"/>
      <c r="N431" s="245"/>
      <c r="O431" s="246"/>
      <c r="P431" s="254"/>
    </row>
    <row r="432" outlineLevel="1">
      <c r="A432" s="253"/>
      <c r="B432" s="255" t="s">
        <v>238</v>
      </c>
      <c r="C432" s="183" t="s">
        <v>120</v>
      </c>
      <c r="D432" s="205" t="s">
        <v>121</v>
      </c>
      <c r="E432" s="96"/>
      <c r="F432" s="96"/>
      <c r="G432" s="96"/>
      <c r="H432" s="96"/>
      <c r="I432" s="96"/>
      <c r="J432" s="96"/>
      <c r="K432" s="96"/>
      <c r="L432" s="206" t="s">
        <v>122</v>
      </c>
      <c r="M432" s="207" t="s">
        <v>38</v>
      </c>
      <c r="N432" s="208">
        <v>1502.13</v>
      </c>
      <c r="O432" s="144">
        <f>TRUNC(IF(E434&gt;0,E434,IF(J434&lt;&gt;"-",J434,IF(I434&gt;0,I434,""))),2)</f>
        <v>3</v>
      </c>
      <c r="P432" s="254"/>
    </row>
    <row r="433" outlineLevel="1">
      <c r="A433" s="253"/>
      <c r="B433" s="146"/>
      <c r="C433" s="122"/>
      <c r="D433" s="147" t="s">
        <v>452</v>
      </c>
      <c r="E433" s="148" t="s">
        <v>38</v>
      </c>
      <c r="F433" s="147" t="s">
        <v>453</v>
      </c>
      <c r="G433" s="147" t="s">
        <v>454</v>
      </c>
      <c r="H433" s="147" t="s">
        <v>455</v>
      </c>
      <c r="I433" s="147" t="s">
        <v>456</v>
      </c>
      <c r="J433" s="149" t="s">
        <v>457</v>
      </c>
      <c r="K433" s="147" t="s">
        <v>458</v>
      </c>
      <c r="L433" s="151"/>
      <c r="M433" s="151"/>
      <c r="N433" s="151"/>
      <c r="O433" s="152"/>
      <c r="P433" s="254"/>
    </row>
    <row r="434" outlineLevel="1">
      <c r="A434" s="253"/>
      <c r="B434" s="153"/>
      <c r="C434" s="154"/>
      <c r="D434" s="155"/>
      <c r="E434" s="176">
        <v>3.0</v>
      </c>
      <c r="F434" s="155"/>
      <c r="G434" s="155"/>
      <c r="H434" s="155"/>
      <c r="I434" s="157" t="str">
        <f>IF(J434&lt;&gt;"-","-",IF(F434*G434=0,"-",TRUNC(F434*G434,2)))</f>
        <v>-</v>
      </c>
      <c r="J434" s="158" t="str">
        <f>IF(F434*G434*H434=0,"-",TRUNC(F434*G434*H434,2))</f>
        <v>-</v>
      </c>
      <c r="K434" s="209"/>
      <c r="L434" s="160"/>
      <c r="M434" s="160"/>
      <c r="N434" s="160"/>
      <c r="O434" s="161"/>
      <c r="P434" s="254"/>
    </row>
    <row r="435" outlineLevel="1">
      <c r="A435" s="253"/>
      <c r="B435" s="257"/>
      <c r="C435" s="241"/>
      <c r="D435" s="258"/>
      <c r="E435" s="259"/>
      <c r="F435" s="195"/>
      <c r="G435" s="195"/>
      <c r="H435" s="195"/>
      <c r="I435" s="195"/>
      <c r="J435" s="260"/>
      <c r="K435" s="261"/>
      <c r="L435" s="244"/>
      <c r="M435" s="244"/>
      <c r="N435" s="262"/>
      <c r="O435" s="263"/>
      <c r="P435" s="254"/>
    </row>
    <row r="436" outlineLevel="1">
      <c r="A436" s="253"/>
      <c r="B436" s="255" t="s">
        <v>239</v>
      </c>
      <c r="C436" s="183" t="s">
        <v>139</v>
      </c>
      <c r="D436" s="186" t="str">
        <f>IFERROR(__xludf.DUMMYFUNCTION("VLOOKUP(C436,IMPORTRANGE('0_critérios'!$C$3,'0_critérios'!$B$3),2,0)"),"FUSIVEL HH PARA 40A/ 15KV")</f>
        <v>FUSIVEL HH PARA 40A/ 15KV</v>
      </c>
      <c r="E436" s="96"/>
      <c r="F436" s="96"/>
      <c r="G436" s="96"/>
      <c r="H436" s="96"/>
      <c r="I436" s="96"/>
      <c r="J436" s="96"/>
      <c r="K436" s="96"/>
      <c r="L436" s="184" t="str">
        <f>'0_critérios'!$A$3</f>
        <v>SIURB-EDIF-UNIT-JAN/26</v>
      </c>
      <c r="M436" s="142" t="str">
        <f>IFERROR(__xludf.DUMMYFUNCTION("VLOOKUP(C436,IMPORTRANGE('0_critérios'!$C$3,'0_critérios'!$B$3),3,0)"),"UN")</f>
        <v>UN</v>
      </c>
      <c r="N436" s="143">
        <f>IFERROR(__xludf.DUMMYFUNCTION("VLOOKUP(C436,IMPORTRANGE('0_critérios'!$C$3,'0_critérios'!$B$3),4,0)"),460.89)</f>
        <v>460.89</v>
      </c>
      <c r="O436" s="144">
        <f>TRUNC(IF(E438&gt;0,E438,IF(J438&lt;&gt;"-",J438,IF(I438&gt;0,I438,""))),2)</f>
        <v>3</v>
      </c>
      <c r="P436" s="254"/>
    </row>
    <row r="437" outlineLevel="1">
      <c r="A437" s="253"/>
      <c r="B437" s="146"/>
      <c r="C437" s="122"/>
      <c r="D437" s="147" t="s">
        <v>452</v>
      </c>
      <c r="E437" s="148" t="s">
        <v>38</v>
      </c>
      <c r="F437" s="147" t="s">
        <v>453</v>
      </c>
      <c r="G437" s="147" t="s">
        <v>454</v>
      </c>
      <c r="H437" s="147" t="s">
        <v>455</v>
      </c>
      <c r="I437" s="147" t="s">
        <v>456</v>
      </c>
      <c r="J437" s="149" t="s">
        <v>457</v>
      </c>
      <c r="K437" s="147" t="s">
        <v>458</v>
      </c>
      <c r="L437" s="151"/>
      <c r="M437" s="151"/>
      <c r="N437" s="151"/>
      <c r="O437" s="152"/>
      <c r="P437" s="254"/>
    </row>
    <row r="438" outlineLevel="1">
      <c r="A438" s="253"/>
      <c r="B438" s="153"/>
      <c r="C438" s="154"/>
      <c r="D438" s="155"/>
      <c r="E438" s="176">
        <v>3.0</v>
      </c>
      <c r="F438" s="155"/>
      <c r="G438" s="155"/>
      <c r="H438" s="155"/>
      <c r="I438" s="157" t="str">
        <f>IF(J438&lt;&gt;"-","-",IF(F438*G438=0,"-",TRUNC(F438*G438,2)))</f>
        <v>-</v>
      </c>
      <c r="J438" s="158" t="str">
        <f>IF(F438*G438*H438=0,"-",TRUNC(F438*G438*H438,2))</f>
        <v>-</v>
      </c>
      <c r="K438" s="209"/>
      <c r="L438" s="160"/>
      <c r="M438" s="160"/>
      <c r="N438" s="160"/>
      <c r="O438" s="161"/>
      <c r="P438" s="254"/>
    </row>
    <row r="439" outlineLevel="1">
      <c r="A439" s="253"/>
      <c r="B439" s="128"/>
      <c r="C439" s="6"/>
      <c r="D439" s="247"/>
      <c r="E439" s="248"/>
      <c r="F439" s="249"/>
      <c r="G439" s="249"/>
      <c r="H439" s="249"/>
      <c r="I439" s="249"/>
      <c r="J439" s="250"/>
      <c r="K439" s="251"/>
      <c r="L439" s="236"/>
      <c r="M439" s="236"/>
      <c r="N439" s="224"/>
      <c r="O439" s="225"/>
      <c r="P439" s="254"/>
    </row>
    <row r="440" outlineLevel="1">
      <c r="A440" s="253"/>
      <c r="B440" s="255" t="s">
        <v>240</v>
      </c>
      <c r="C440" s="183" t="s">
        <v>124</v>
      </c>
      <c r="D440" s="186" t="str">
        <f>IFERROR(__xludf.DUMMYFUNCTION("VLOOKUP(C440,IMPORTRANGE('0_critérios'!$C$3,'0_critérios'!$B$3),2,0)"),"DPS - DISPOSITIVO PROTEÇÃO CONTRA SURTOS 275V - 40KA")</f>
        <v>DPS - DISPOSITIVO PROTEÇÃO CONTRA SURTOS 275V - 40KA</v>
      </c>
      <c r="E440" s="96"/>
      <c r="F440" s="96"/>
      <c r="G440" s="96"/>
      <c r="H440" s="96"/>
      <c r="I440" s="96"/>
      <c r="J440" s="96"/>
      <c r="K440" s="96"/>
      <c r="L440" s="184" t="str">
        <f>'0_critérios'!$A$3</f>
        <v>SIURB-EDIF-UNIT-JAN/26</v>
      </c>
      <c r="M440" s="142" t="str">
        <f>IFERROR(__xludf.DUMMYFUNCTION("VLOOKUP(C440,IMPORTRANGE('0_critérios'!$C$3,'0_critérios'!$B$3),3,0)"),"UN")</f>
        <v>UN</v>
      </c>
      <c r="N440" s="143">
        <f>IFERROR(__xludf.DUMMYFUNCTION("VLOOKUP(C440,IMPORTRANGE('0_critérios'!$C$3,'0_critérios'!$B$3),4,0)"),250.7)</f>
        <v>250.7</v>
      </c>
      <c r="O440" s="144">
        <f>TRUNC(IF(E442&gt;0,E442,IF(J442&lt;&gt;"-",J442,IF(I442&gt;0,I442,""))),2)</f>
        <v>4</v>
      </c>
      <c r="P440" s="254"/>
    </row>
    <row r="441" outlineLevel="1">
      <c r="A441" s="253"/>
      <c r="B441" s="146"/>
      <c r="C441" s="122"/>
      <c r="D441" s="147" t="s">
        <v>452</v>
      </c>
      <c r="E441" s="148" t="s">
        <v>38</v>
      </c>
      <c r="F441" s="147" t="s">
        <v>453</v>
      </c>
      <c r="G441" s="147" t="s">
        <v>454</v>
      </c>
      <c r="H441" s="147" t="s">
        <v>455</v>
      </c>
      <c r="I441" s="147" t="s">
        <v>456</v>
      </c>
      <c r="J441" s="149" t="s">
        <v>457</v>
      </c>
      <c r="K441" s="147" t="s">
        <v>458</v>
      </c>
      <c r="L441" s="151"/>
      <c r="M441" s="151"/>
      <c r="N441" s="151"/>
      <c r="O441" s="152"/>
      <c r="P441" s="254"/>
    </row>
    <row r="442" outlineLevel="1">
      <c r="A442" s="253"/>
      <c r="B442" s="153"/>
      <c r="C442" s="154"/>
      <c r="D442" s="155"/>
      <c r="E442" s="176">
        <v>4.0</v>
      </c>
      <c r="F442" s="155"/>
      <c r="G442" s="155"/>
      <c r="H442" s="155"/>
      <c r="I442" s="157" t="str">
        <f>IF(J442&lt;&gt;"-","-",IF(F442*G442=0,"-",TRUNC(F442*G442,2)))</f>
        <v>-</v>
      </c>
      <c r="J442" s="158" t="str">
        <f>IF(F442*G442*H442=0,"-",TRUNC(F442*G442*H442,2))</f>
        <v>-</v>
      </c>
      <c r="K442" s="209"/>
      <c r="L442" s="160"/>
      <c r="M442" s="160"/>
      <c r="N442" s="160"/>
      <c r="O442" s="161"/>
      <c r="P442" s="254"/>
    </row>
    <row r="443" outlineLevel="1">
      <c r="A443" s="253"/>
      <c r="B443" s="128"/>
      <c r="C443" s="129"/>
      <c r="D443" s="84"/>
      <c r="E443" s="86"/>
      <c r="F443" s="86"/>
      <c r="G443" s="86"/>
      <c r="H443" s="86"/>
      <c r="I443" s="86"/>
      <c r="J443" s="86"/>
      <c r="K443" s="84"/>
      <c r="L443" s="71"/>
      <c r="M443" s="71"/>
      <c r="N443" s="130"/>
      <c r="O443" s="131"/>
      <c r="P443" s="254"/>
    </row>
    <row r="444" outlineLevel="1">
      <c r="A444" s="253"/>
      <c r="B444" s="255" t="s">
        <v>241</v>
      </c>
      <c r="C444" s="183" t="s">
        <v>242</v>
      </c>
      <c r="D444" s="186" t="str">
        <f>IFERROR(__xludf.DUMMYFUNCTION("VLOOKUP(C444,IMPORTRANGE('0_critérios'!$C$3,'0_critérios'!$B$3),2,0)"),"MINI DISJUNTOR - TIPO EUROPEU (IEC) - TRIPOLAR 63A")</f>
        <v>MINI DISJUNTOR - TIPO EUROPEU (IEC) - TRIPOLAR 63A</v>
      </c>
      <c r="E444" s="96"/>
      <c r="F444" s="96"/>
      <c r="G444" s="96"/>
      <c r="H444" s="96"/>
      <c r="I444" s="96"/>
      <c r="J444" s="96"/>
      <c r="K444" s="96"/>
      <c r="L444" s="184" t="str">
        <f>'0_critérios'!$A$3</f>
        <v>SIURB-EDIF-UNIT-JAN/26</v>
      </c>
      <c r="M444" s="142" t="str">
        <f>IFERROR(__xludf.DUMMYFUNCTION("VLOOKUP(C444,IMPORTRANGE('0_critérios'!$C$3,'0_critérios'!$B$3),3,0)"),"UN")</f>
        <v>UN</v>
      </c>
      <c r="N444" s="143">
        <f>IFERROR(__xludf.DUMMYFUNCTION("VLOOKUP(C444,IMPORTRANGE('0_critérios'!$C$3,'0_critérios'!$B$3),4,0)"),127.78)</f>
        <v>127.78</v>
      </c>
      <c r="O444" s="144">
        <f>TRUNC(IF(E446&gt;0,E446,IF(J446&lt;&gt;"-",J446,IF(I446&gt;0,I446,""))),2)</f>
        <v>1</v>
      </c>
      <c r="P444" s="254"/>
    </row>
    <row r="445" outlineLevel="1">
      <c r="A445" s="253"/>
      <c r="B445" s="146"/>
      <c r="C445" s="122"/>
      <c r="D445" s="147" t="s">
        <v>452</v>
      </c>
      <c r="E445" s="148" t="s">
        <v>38</v>
      </c>
      <c r="F445" s="147" t="s">
        <v>453</v>
      </c>
      <c r="G445" s="147" t="s">
        <v>454</v>
      </c>
      <c r="H445" s="147" t="s">
        <v>455</v>
      </c>
      <c r="I445" s="147" t="s">
        <v>456</v>
      </c>
      <c r="J445" s="149" t="s">
        <v>457</v>
      </c>
      <c r="K445" s="147" t="s">
        <v>458</v>
      </c>
      <c r="L445" s="151"/>
      <c r="M445" s="151"/>
      <c r="N445" s="151"/>
      <c r="O445" s="152"/>
      <c r="P445" s="254"/>
    </row>
    <row r="446" outlineLevel="1">
      <c r="A446" s="253"/>
      <c r="B446" s="153"/>
      <c r="C446" s="154"/>
      <c r="D446" s="155"/>
      <c r="E446" s="176">
        <v>1.0</v>
      </c>
      <c r="F446" s="155"/>
      <c r="G446" s="155"/>
      <c r="H446" s="155"/>
      <c r="I446" s="157" t="str">
        <f>IF(J446&lt;&gt;"-","-",IF(F446*G446=0,"-",TRUNC(F446*G446,2)))</f>
        <v>-</v>
      </c>
      <c r="J446" s="158" t="str">
        <f>IF(F446*G446*H446=0,"-",TRUNC(F446*G446*H446,2))</f>
        <v>-</v>
      </c>
      <c r="K446" s="209"/>
      <c r="L446" s="160"/>
      <c r="M446" s="160"/>
      <c r="N446" s="160"/>
      <c r="O446" s="161"/>
      <c r="P446" s="254"/>
    </row>
    <row r="447" outlineLevel="1">
      <c r="A447" s="253"/>
      <c r="B447" s="128"/>
      <c r="C447" s="129"/>
      <c r="D447" s="84"/>
      <c r="E447" s="86"/>
      <c r="F447" s="86"/>
      <c r="G447" s="86"/>
      <c r="H447" s="86"/>
      <c r="I447" s="86"/>
      <c r="J447" s="86"/>
      <c r="K447" s="84"/>
      <c r="L447" s="71"/>
      <c r="M447" s="71"/>
      <c r="N447" s="130"/>
      <c r="O447" s="131"/>
      <c r="P447" s="254"/>
    </row>
    <row r="448" outlineLevel="1">
      <c r="A448" s="253"/>
      <c r="B448" s="255" t="s">
        <v>244</v>
      </c>
      <c r="C448" s="183" t="s">
        <v>187</v>
      </c>
      <c r="D448" s="186" t="str">
        <f>IFERROR(__xludf.DUMMYFUNCTION("VLOOKUP(C448,IMPORTRANGE('0_critérios'!$C$3,'0_critérios'!$B$3),2,0)"),"MINI DISJUNTOR - TIPO EUROPEU (IEC) - TRIPOLAR 6/25A")</f>
        <v>MINI DISJUNTOR - TIPO EUROPEU (IEC) - TRIPOLAR 6/25A</v>
      </c>
      <c r="E448" s="96"/>
      <c r="F448" s="96"/>
      <c r="G448" s="96"/>
      <c r="H448" s="96"/>
      <c r="I448" s="96"/>
      <c r="J448" s="96"/>
      <c r="K448" s="96"/>
      <c r="L448" s="184" t="str">
        <f>'0_critérios'!$A$3</f>
        <v>SIURB-EDIF-UNIT-JAN/26</v>
      </c>
      <c r="M448" s="142" t="str">
        <f>IFERROR(__xludf.DUMMYFUNCTION("VLOOKUP(C448,IMPORTRANGE('0_critérios'!$C$3,'0_critérios'!$B$3),3,0)"),"UN")</f>
        <v>UN</v>
      </c>
      <c r="N448" s="143">
        <f>IFERROR(__xludf.DUMMYFUNCTION("VLOOKUP(C448,IMPORTRANGE('0_critérios'!$C$3,'0_critérios'!$B$3),4,0)"),114.47)</f>
        <v>114.47</v>
      </c>
      <c r="O448" s="144">
        <f>TRUNC(IF(E450&gt;0,E450,IF(J450&lt;&gt;"-",J450,IF(I450&gt;0,I450,""))),2)</f>
        <v>7</v>
      </c>
      <c r="P448" s="254"/>
    </row>
    <row r="449" outlineLevel="1">
      <c r="A449" s="253"/>
      <c r="B449" s="146"/>
      <c r="C449" s="122"/>
      <c r="D449" s="147" t="s">
        <v>452</v>
      </c>
      <c r="E449" s="148" t="s">
        <v>38</v>
      </c>
      <c r="F449" s="147" t="s">
        <v>453</v>
      </c>
      <c r="G449" s="147" t="s">
        <v>454</v>
      </c>
      <c r="H449" s="147" t="s">
        <v>455</v>
      </c>
      <c r="I449" s="147" t="s">
        <v>456</v>
      </c>
      <c r="J449" s="149" t="s">
        <v>457</v>
      </c>
      <c r="K449" s="147" t="s">
        <v>458</v>
      </c>
      <c r="L449" s="151"/>
      <c r="M449" s="151"/>
      <c r="N449" s="151"/>
      <c r="O449" s="152"/>
      <c r="P449" s="254"/>
    </row>
    <row r="450" outlineLevel="1">
      <c r="A450" s="253"/>
      <c r="B450" s="153"/>
      <c r="C450" s="154"/>
      <c r="D450" s="155"/>
      <c r="E450" s="176">
        <v>7.0</v>
      </c>
      <c r="F450" s="155"/>
      <c r="G450" s="155"/>
      <c r="H450" s="155"/>
      <c r="I450" s="157" t="str">
        <f>IF(J450&lt;&gt;"-","-",IF(F450*G450=0,"-",TRUNC(F450*G450,2)))</f>
        <v>-</v>
      </c>
      <c r="J450" s="158" t="str">
        <f>IF(F450*G450*H450=0,"-",TRUNC(F450*G450*H450,2))</f>
        <v>-</v>
      </c>
      <c r="K450" s="209"/>
      <c r="L450" s="160"/>
      <c r="M450" s="160"/>
      <c r="N450" s="160"/>
      <c r="O450" s="161"/>
      <c r="P450" s="254"/>
    </row>
    <row r="451" outlineLevel="1">
      <c r="A451" s="253"/>
      <c r="B451" s="128"/>
      <c r="C451" s="129"/>
      <c r="D451" s="84"/>
      <c r="E451" s="86"/>
      <c r="F451" s="86"/>
      <c r="G451" s="86"/>
      <c r="H451" s="86"/>
      <c r="I451" s="86"/>
      <c r="J451" s="86"/>
      <c r="K451" s="84"/>
      <c r="L451" s="71"/>
      <c r="M451" s="71"/>
      <c r="N451" s="130"/>
      <c r="O451" s="131"/>
      <c r="P451" s="254"/>
    </row>
    <row r="452">
      <c r="A452" s="253"/>
      <c r="B452" s="218" t="s">
        <v>245</v>
      </c>
      <c r="C452" s="135" t="s">
        <v>246</v>
      </c>
      <c r="D452" s="115"/>
      <c r="E452" s="115"/>
      <c r="F452" s="115"/>
      <c r="G452" s="115"/>
      <c r="H452" s="115"/>
      <c r="I452" s="115"/>
      <c r="J452" s="115"/>
      <c r="K452" s="115"/>
      <c r="L452" s="115"/>
      <c r="M452" s="115"/>
      <c r="N452" s="115"/>
      <c r="O452" s="116"/>
      <c r="P452" s="254"/>
    </row>
    <row r="453">
      <c r="A453" s="253"/>
      <c r="B453" s="128"/>
      <c r="C453" s="129"/>
      <c r="D453" s="84"/>
      <c r="E453" s="86"/>
      <c r="F453" s="86"/>
      <c r="G453" s="86"/>
      <c r="H453" s="86"/>
      <c r="I453" s="86"/>
      <c r="J453" s="86"/>
      <c r="K453" s="84"/>
      <c r="L453" s="71"/>
      <c r="M453" s="71"/>
      <c r="N453" s="130"/>
      <c r="O453" s="131"/>
      <c r="P453" s="254"/>
    </row>
    <row r="454">
      <c r="A454" s="253"/>
      <c r="B454" s="137" t="s">
        <v>247</v>
      </c>
      <c r="C454" s="138" t="s">
        <v>248</v>
      </c>
      <c r="D454" s="186" t="str">
        <f>IFERROR(__xludf.DUMMYFUNCTION("VLOOKUP(C454,IMPORTRANGE('0_critérios'!$C$3,'0_critérios'!$B$3),2,0)"),"QUADRO DE DISTRIBUIÇÃO EM CHAPA METÁLICA - PARA ATÉ 70 DISJUNTORES")</f>
        <v>QUADRO DE DISTRIBUIÇÃO EM CHAPA METÁLICA - PARA ATÉ 70 DISJUNTORES</v>
      </c>
      <c r="E454" s="96"/>
      <c r="F454" s="96"/>
      <c r="G454" s="96"/>
      <c r="H454" s="96"/>
      <c r="I454" s="96"/>
      <c r="J454" s="96"/>
      <c r="K454" s="96"/>
      <c r="L454" s="184" t="str">
        <f>'0_critérios'!$A$3</f>
        <v>SIURB-EDIF-UNIT-JAN/26</v>
      </c>
      <c r="M454" s="142" t="str">
        <f>IFERROR(__xludf.DUMMYFUNCTION("VLOOKUP(C454,IMPORTRANGE('0_critérios'!$C$3,'0_critérios'!$B$3),3,0)"),"UN")</f>
        <v>UN</v>
      </c>
      <c r="N454" s="143">
        <f>IFERROR(__xludf.DUMMYFUNCTION("VLOOKUP(C454,IMPORTRANGE('0_critérios'!$C$3,'0_critérios'!$B$3),4,0)"),3593.72)</f>
        <v>3593.72</v>
      </c>
      <c r="O454" s="144">
        <f>TRUNC(IF(E456&gt;0,E456,IF(J456&lt;&gt;"-",J456,IF(I456&gt;0,I456,""))),2)</f>
        <v>1</v>
      </c>
      <c r="P454" s="254"/>
    </row>
    <row r="455">
      <c r="A455" s="253"/>
      <c r="B455" s="146"/>
      <c r="C455" s="122"/>
      <c r="D455" s="171" t="s">
        <v>452</v>
      </c>
      <c r="E455" s="172" t="s">
        <v>38</v>
      </c>
      <c r="F455" s="172" t="s">
        <v>459</v>
      </c>
      <c r="G455" s="172" t="s">
        <v>460</v>
      </c>
      <c r="H455" s="173" t="s">
        <v>461</v>
      </c>
      <c r="I455" s="172" t="s">
        <v>462</v>
      </c>
      <c r="J455" s="172" t="s">
        <v>463</v>
      </c>
      <c r="K455" s="174" t="s">
        <v>458</v>
      </c>
      <c r="L455" s="151"/>
      <c r="M455" s="151"/>
      <c r="N455" s="151"/>
      <c r="O455" s="152"/>
      <c r="P455" s="254"/>
    </row>
    <row r="456">
      <c r="A456" s="253"/>
      <c r="B456" s="153"/>
      <c r="C456" s="154"/>
      <c r="D456" s="265"/>
      <c r="E456" s="176">
        <v>1.0</v>
      </c>
      <c r="F456" s="176"/>
      <c r="G456" s="176"/>
      <c r="H456" s="176"/>
      <c r="I456" s="177" t="str">
        <f>IF(J456&lt;&gt;"-","-",IF(F456*G456=0,"-",TRUNC(F456*G456,2)))</f>
        <v>-</v>
      </c>
      <c r="J456" s="178" t="str">
        <f>IF(F456*G456*H456=0,"-",TRUNC(F456*G456*H456,2))</f>
        <v>-</v>
      </c>
      <c r="K456" s="179"/>
      <c r="L456" s="160"/>
      <c r="M456" s="160"/>
      <c r="N456" s="160"/>
      <c r="O456" s="161"/>
      <c r="P456" s="254"/>
    </row>
    <row r="457">
      <c r="A457" s="253"/>
      <c r="B457" s="128"/>
      <c r="C457" s="129"/>
      <c r="D457" s="84"/>
      <c r="E457" s="86"/>
      <c r="F457" s="86"/>
      <c r="G457" s="86"/>
      <c r="H457" s="86"/>
      <c r="I457" s="86"/>
      <c r="J457" s="86"/>
      <c r="K457" s="84"/>
      <c r="L457" s="71"/>
      <c r="M457" s="71"/>
      <c r="N457" s="130"/>
      <c r="O457" s="131"/>
      <c r="P457" s="254"/>
    </row>
    <row r="458">
      <c r="A458" s="253"/>
      <c r="B458" s="137" t="s">
        <v>250</v>
      </c>
      <c r="C458" s="138" t="s">
        <v>169</v>
      </c>
      <c r="D458" s="186" t="str">
        <f>IFERROR(__xludf.DUMMYFUNCTION("VLOOKUP(C458,IMPORTRANGE('0_critérios'!$C$3,'0_critérios'!$B$3),2,0)"),"CHAVE SECCIONADORA ROTATIVA ABERT. SOB CARGA TP (PACCO) - 3X16A")</f>
        <v>CHAVE SECCIONADORA ROTATIVA ABERT. SOB CARGA TP (PACCO) - 3X16A</v>
      </c>
      <c r="E458" s="96"/>
      <c r="F458" s="96"/>
      <c r="G458" s="96"/>
      <c r="H458" s="96"/>
      <c r="I458" s="96"/>
      <c r="J458" s="96"/>
      <c r="K458" s="96"/>
      <c r="L458" s="184" t="str">
        <f>'0_critérios'!$A$3</f>
        <v>SIURB-EDIF-UNIT-JAN/26</v>
      </c>
      <c r="M458" s="142" t="str">
        <f>IFERROR(__xludf.DUMMYFUNCTION("VLOOKUP(C458,IMPORTRANGE('0_critérios'!$C$3,'0_critérios'!$B$3),3,0)"),"UN")</f>
        <v>UN</v>
      </c>
      <c r="N458" s="143">
        <f>IFERROR(__xludf.DUMMYFUNCTION("VLOOKUP(C458,IMPORTRANGE('0_critérios'!$C$3,'0_critérios'!$B$3),4,0)"),185.88)</f>
        <v>185.88</v>
      </c>
      <c r="O458" s="144">
        <f>TRUNC(IF(E460&gt;0,E460,IF(J460&lt;&gt;"-",J460,IF(I460&gt;0,I460,""))),2)</f>
        <v>1</v>
      </c>
      <c r="P458" s="254"/>
    </row>
    <row r="459">
      <c r="A459" s="253"/>
      <c r="B459" s="146"/>
      <c r="C459" s="122"/>
      <c r="D459" s="171" t="s">
        <v>452</v>
      </c>
      <c r="E459" s="172" t="s">
        <v>38</v>
      </c>
      <c r="F459" s="172" t="s">
        <v>459</v>
      </c>
      <c r="G459" s="172" t="s">
        <v>460</v>
      </c>
      <c r="H459" s="173" t="s">
        <v>461</v>
      </c>
      <c r="I459" s="172" t="s">
        <v>462</v>
      </c>
      <c r="J459" s="172" t="s">
        <v>463</v>
      </c>
      <c r="K459" s="174" t="s">
        <v>458</v>
      </c>
      <c r="L459" s="151"/>
      <c r="M459" s="151"/>
      <c r="N459" s="151"/>
      <c r="O459" s="152"/>
      <c r="P459" s="254"/>
    </row>
    <row r="460">
      <c r="A460" s="253"/>
      <c r="B460" s="153"/>
      <c r="C460" s="154"/>
      <c r="D460" s="265"/>
      <c r="E460" s="176">
        <v>1.0</v>
      </c>
      <c r="F460" s="176"/>
      <c r="G460" s="176"/>
      <c r="H460" s="176"/>
      <c r="I460" s="177" t="str">
        <f>IF(J460&lt;&gt;"-","-",IF(F460*G460=0,"-",TRUNC(F460*G460,2)))</f>
        <v>-</v>
      </c>
      <c r="J460" s="178" t="str">
        <f>IF(F460*G460*H460=0,"-",TRUNC(F460*G460*H460,2))</f>
        <v>-</v>
      </c>
      <c r="K460" s="179"/>
      <c r="L460" s="160"/>
      <c r="M460" s="160"/>
      <c r="N460" s="160"/>
      <c r="O460" s="161"/>
      <c r="P460" s="254"/>
    </row>
    <row r="461">
      <c r="A461" s="253"/>
      <c r="B461" s="266"/>
      <c r="L461" s="267"/>
      <c r="O461" s="268"/>
      <c r="P461" s="254"/>
    </row>
    <row r="462">
      <c r="A462" s="253"/>
      <c r="B462" s="137" t="s">
        <v>251</v>
      </c>
      <c r="C462" s="138" t="s">
        <v>207</v>
      </c>
      <c r="D462" s="205" t="s">
        <v>208</v>
      </c>
      <c r="E462" s="96"/>
      <c r="F462" s="96"/>
      <c r="G462" s="96"/>
      <c r="H462" s="96"/>
      <c r="I462" s="96"/>
      <c r="J462" s="96"/>
      <c r="K462" s="96"/>
      <c r="L462" s="206" t="s">
        <v>122</v>
      </c>
      <c r="M462" s="207" t="s">
        <v>38</v>
      </c>
      <c r="N462" s="208">
        <v>1502.13</v>
      </c>
      <c r="O462" s="144">
        <f>TRUNC(IF(E464&gt;0,E464,IF(J464&lt;&gt;"-",J464,IF(I464&gt;0,I464,""))),2)</f>
        <v>2</v>
      </c>
      <c r="P462" s="254"/>
    </row>
    <row r="463">
      <c r="A463" s="253"/>
      <c r="B463" s="146"/>
      <c r="C463" s="122"/>
      <c r="D463" s="147" t="s">
        <v>452</v>
      </c>
      <c r="E463" s="148" t="s">
        <v>38</v>
      </c>
      <c r="F463" s="147" t="s">
        <v>453</v>
      </c>
      <c r="G463" s="147" t="s">
        <v>454</v>
      </c>
      <c r="H463" s="147" t="s">
        <v>455</v>
      </c>
      <c r="I463" s="147" t="s">
        <v>456</v>
      </c>
      <c r="J463" s="149" t="s">
        <v>457</v>
      </c>
      <c r="K463" s="147" t="s">
        <v>458</v>
      </c>
      <c r="L463" s="151"/>
      <c r="M463" s="151"/>
      <c r="N463" s="151"/>
      <c r="O463" s="152"/>
      <c r="P463" s="254"/>
    </row>
    <row r="464">
      <c r="A464" s="253"/>
      <c r="B464" s="153"/>
      <c r="C464" s="154"/>
      <c r="D464" s="155"/>
      <c r="E464" s="176">
        <v>2.0</v>
      </c>
      <c r="F464" s="155"/>
      <c r="G464" s="155"/>
      <c r="H464" s="155"/>
      <c r="I464" s="157" t="str">
        <f>IF(J464&lt;&gt;"-","-",IF(F464*G464=0,"-",TRUNC(F464*G464,2)))</f>
        <v>-</v>
      </c>
      <c r="J464" s="158" t="str">
        <f>IF(F464*G464*H464=0,"-",TRUNC(F464*G464*H464,2))</f>
        <v>-</v>
      </c>
      <c r="K464" s="209"/>
      <c r="L464" s="160"/>
      <c r="M464" s="160"/>
      <c r="N464" s="160"/>
      <c r="O464" s="161"/>
      <c r="P464" s="254"/>
    </row>
    <row r="465">
      <c r="A465" s="253"/>
      <c r="B465" s="128"/>
      <c r="C465" s="241"/>
      <c r="D465" s="242"/>
      <c r="E465" s="243"/>
      <c r="F465" s="243"/>
      <c r="G465" s="243"/>
      <c r="H465" s="243"/>
      <c r="I465" s="243"/>
      <c r="J465" s="243"/>
      <c r="K465" s="242"/>
      <c r="L465" s="244"/>
      <c r="M465" s="244"/>
      <c r="N465" s="245"/>
      <c r="O465" s="246"/>
      <c r="P465" s="254"/>
    </row>
    <row r="466">
      <c r="A466" s="253"/>
      <c r="B466" s="137" t="s">
        <v>252</v>
      </c>
      <c r="C466" s="183" t="s">
        <v>120</v>
      </c>
      <c r="D466" s="205" t="s">
        <v>121</v>
      </c>
      <c r="E466" s="96"/>
      <c r="F466" s="96"/>
      <c r="G466" s="96"/>
      <c r="H466" s="96"/>
      <c r="I466" s="96"/>
      <c r="J466" s="96"/>
      <c r="K466" s="96"/>
      <c r="L466" s="206" t="s">
        <v>122</v>
      </c>
      <c r="M466" s="207" t="s">
        <v>38</v>
      </c>
      <c r="N466" s="208">
        <v>1502.13</v>
      </c>
      <c r="O466" s="144">
        <f>TRUNC(IF(E468&gt;0,E468,IF(J468&lt;&gt;"-",J468,IF(I468&gt;0,I468,""))),2)</f>
        <v>3</v>
      </c>
      <c r="P466" s="254"/>
    </row>
    <row r="467">
      <c r="A467" s="253"/>
      <c r="B467" s="146"/>
      <c r="C467" s="122"/>
      <c r="D467" s="147" t="s">
        <v>452</v>
      </c>
      <c r="E467" s="148" t="s">
        <v>38</v>
      </c>
      <c r="F467" s="147" t="s">
        <v>453</v>
      </c>
      <c r="G467" s="147" t="s">
        <v>454</v>
      </c>
      <c r="H467" s="147" t="s">
        <v>455</v>
      </c>
      <c r="I467" s="147" t="s">
        <v>456</v>
      </c>
      <c r="J467" s="149" t="s">
        <v>457</v>
      </c>
      <c r="K467" s="147" t="s">
        <v>458</v>
      </c>
      <c r="L467" s="151"/>
      <c r="M467" s="151"/>
      <c r="N467" s="151"/>
      <c r="O467" s="152"/>
      <c r="P467" s="254"/>
    </row>
    <row r="468">
      <c r="A468" s="253"/>
      <c r="B468" s="153"/>
      <c r="C468" s="154"/>
      <c r="D468" s="155"/>
      <c r="E468" s="176">
        <v>3.0</v>
      </c>
      <c r="F468" s="155"/>
      <c r="G468" s="155"/>
      <c r="H468" s="155"/>
      <c r="I468" s="157" t="str">
        <f>IF(J468&lt;&gt;"-","-",IF(F468*G468=0,"-",TRUNC(F468*G468,2)))</f>
        <v>-</v>
      </c>
      <c r="J468" s="158" t="str">
        <f>IF(F468*G468*H468=0,"-",TRUNC(F468*G468*H468,2))</f>
        <v>-</v>
      </c>
      <c r="K468" s="209"/>
      <c r="L468" s="160"/>
      <c r="M468" s="160"/>
      <c r="N468" s="160"/>
      <c r="O468" s="161"/>
      <c r="P468" s="254"/>
    </row>
    <row r="469">
      <c r="A469" s="253"/>
      <c r="B469" s="128"/>
      <c r="C469" s="129"/>
      <c r="D469" s="84"/>
      <c r="E469" s="86"/>
      <c r="F469" s="86"/>
      <c r="G469" s="86"/>
      <c r="H469" s="86"/>
      <c r="I469" s="86"/>
      <c r="J469" s="86"/>
      <c r="K469" s="84"/>
      <c r="L469" s="71"/>
      <c r="M469" s="71"/>
      <c r="N469" s="130"/>
      <c r="O469" s="131"/>
      <c r="P469" s="254"/>
    </row>
    <row r="470">
      <c r="A470" s="253"/>
      <c r="B470" s="137" t="s">
        <v>253</v>
      </c>
      <c r="C470" s="138" t="s">
        <v>124</v>
      </c>
      <c r="D470" s="186" t="str">
        <f>IFERROR(__xludf.DUMMYFUNCTION("VLOOKUP(C470,IMPORTRANGE('0_critérios'!$C$3,'0_critérios'!$B$3),2,0)"),"DPS - DISPOSITIVO PROTEÇÃO CONTRA SURTOS 275V - 40KA")</f>
        <v>DPS - DISPOSITIVO PROTEÇÃO CONTRA SURTOS 275V - 40KA</v>
      </c>
      <c r="E470" s="96"/>
      <c r="F470" s="96"/>
      <c r="G470" s="96"/>
      <c r="H470" s="96"/>
      <c r="I470" s="96"/>
      <c r="J470" s="96"/>
      <c r="K470" s="96"/>
      <c r="L470" s="184" t="str">
        <f>'0_critérios'!$A$3</f>
        <v>SIURB-EDIF-UNIT-JAN/26</v>
      </c>
      <c r="M470" s="142" t="str">
        <f>IFERROR(__xludf.DUMMYFUNCTION("VLOOKUP(C470,IMPORTRANGE('0_critérios'!$C$3,'0_critérios'!$B$3),3,0)"),"UN")</f>
        <v>UN</v>
      </c>
      <c r="N470" s="143">
        <f>IFERROR(__xludf.DUMMYFUNCTION("VLOOKUP(C470,IMPORTRANGE('0_critérios'!$C$3,'0_critérios'!$B$3),4,0)"),250.7)</f>
        <v>250.7</v>
      </c>
      <c r="O470" s="144">
        <f>TRUNC(IF(E472&gt;0,E472,IF(J472&lt;&gt;"-",J472,IF(I472&gt;0,I472,""))),2)</f>
        <v>4</v>
      </c>
      <c r="P470" s="254"/>
    </row>
    <row r="471">
      <c r="A471" s="253"/>
      <c r="B471" s="146"/>
      <c r="C471" s="122"/>
      <c r="D471" s="171" t="s">
        <v>452</v>
      </c>
      <c r="E471" s="172" t="s">
        <v>38</v>
      </c>
      <c r="F471" s="172" t="s">
        <v>459</v>
      </c>
      <c r="G471" s="172" t="s">
        <v>460</v>
      </c>
      <c r="H471" s="173" t="s">
        <v>461</v>
      </c>
      <c r="I471" s="172" t="s">
        <v>462</v>
      </c>
      <c r="J471" s="172" t="s">
        <v>463</v>
      </c>
      <c r="K471" s="174" t="s">
        <v>458</v>
      </c>
      <c r="L471" s="151"/>
      <c r="M471" s="151"/>
      <c r="N471" s="151"/>
      <c r="O471" s="152"/>
      <c r="P471" s="254"/>
    </row>
    <row r="472">
      <c r="A472" s="253"/>
      <c r="B472" s="153"/>
      <c r="C472" s="154"/>
      <c r="D472" s="265"/>
      <c r="E472" s="176">
        <v>4.0</v>
      </c>
      <c r="F472" s="176"/>
      <c r="G472" s="176"/>
      <c r="H472" s="176"/>
      <c r="I472" s="177" t="str">
        <f>IF(J472&lt;&gt;"-","-",IF(F472*G472=0,"-",TRUNC(F472*G472,2)))</f>
        <v>-</v>
      </c>
      <c r="J472" s="178" t="str">
        <f>IF(F472*G472*H472=0,"-",TRUNC(F472*G472*H472,2))</f>
        <v>-</v>
      </c>
      <c r="K472" s="179"/>
      <c r="L472" s="160"/>
      <c r="M472" s="160"/>
      <c r="N472" s="160"/>
      <c r="O472" s="161"/>
      <c r="P472" s="254"/>
    </row>
    <row r="473">
      <c r="A473" s="253"/>
      <c r="B473" s="266"/>
      <c r="L473" s="267"/>
      <c r="O473" s="268"/>
      <c r="P473" s="254"/>
    </row>
    <row r="474">
      <c r="A474" s="253"/>
      <c r="B474" s="137" t="s">
        <v>254</v>
      </c>
      <c r="C474" s="138" t="s">
        <v>255</v>
      </c>
      <c r="D474" s="186" t="str">
        <f>IFERROR(__xludf.DUMMYFUNCTION("VLOOKUP(C474,IMPORTRANGE('0_critérios'!$C$3,'0_critérios'!$B$3),2,0)"),"DISJUNTOR CAIXA MOLDADA TRIPOLAR 200A COM DISPARADOR TERMOMAGNÉTICO AJUSTÁVEL")</f>
        <v>DISJUNTOR CAIXA MOLDADA TRIPOLAR 200A COM DISPARADOR TERMOMAGNÉTICO AJUSTÁVEL</v>
      </c>
      <c r="E474" s="96"/>
      <c r="F474" s="96"/>
      <c r="G474" s="96"/>
      <c r="H474" s="96"/>
      <c r="I474" s="96"/>
      <c r="J474" s="96"/>
      <c r="K474" s="96"/>
      <c r="L474" s="184" t="str">
        <f>'0_critérios'!$A$3</f>
        <v>SIURB-EDIF-UNIT-JAN/26</v>
      </c>
      <c r="M474" s="142" t="str">
        <f>IFERROR(__xludf.DUMMYFUNCTION("VLOOKUP(C474,IMPORTRANGE('0_critérios'!$C$3,'0_critérios'!$B$3),3,0)"),"UN")</f>
        <v>UN</v>
      </c>
      <c r="N474" s="143">
        <f>IFERROR(__xludf.DUMMYFUNCTION("VLOOKUP(C474,IMPORTRANGE('0_critérios'!$C$3,'0_critérios'!$B$3),4,0)"),2589.17)</f>
        <v>2589.17</v>
      </c>
      <c r="O474" s="144">
        <f>TRUNC(IF(E476&gt;0,E476,IF(J476&lt;&gt;"-",J476,IF(I476&gt;0,I476,""))),2)</f>
        <v>1</v>
      </c>
      <c r="P474" s="254"/>
    </row>
    <row r="475">
      <c r="A475" s="253"/>
      <c r="B475" s="146"/>
      <c r="C475" s="122"/>
      <c r="D475" s="171" t="s">
        <v>452</v>
      </c>
      <c r="E475" s="172" t="s">
        <v>38</v>
      </c>
      <c r="F475" s="172" t="s">
        <v>459</v>
      </c>
      <c r="G475" s="172" t="s">
        <v>460</v>
      </c>
      <c r="H475" s="173" t="s">
        <v>461</v>
      </c>
      <c r="I475" s="172" t="s">
        <v>462</v>
      </c>
      <c r="J475" s="172" t="s">
        <v>463</v>
      </c>
      <c r="K475" s="174" t="s">
        <v>458</v>
      </c>
      <c r="L475" s="151"/>
      <c r="M475" s="151"/>
      <c r="N475" s="151"/>
      <c r="O475" s="152"/>
      <c r="P475" s="254"/>
    </row>
    <row r="476">
      <c r="A476" s="253"/>
      <c r="B476" s="153"/>
      <c r="C476" s="154"/>
      <c r="D476" s="265"/>
      <c r="E476" s="176">
        <v>1.0</v>
      </c>
      <c r="F476" s="176"/>
      <c r="G476" s="176"/>
      <c r="H476" s="176"/>
      <c r="I476" s="177" t="str">
        <f>IF(J476&lt;&gt;"-","-",IF(F476*G476=0,"-",TRUNC(F476*G476,2)))</f>
        <v>-</v>
      </c>
      <c r="J476" s="178" t="str">
        <f>IF(F476*G476*H476=0,"-",TRUNC(F476*G476*H476,2))</f>
        <v>-</v>
      </c>
      <c r="K476" s="179"/>
      <c r="L476" s="160"/>
      <c r="M476" s="160"/>
      <c r="N476" s="160"/>
      <c r="O476" s="161"/>
      <c r="P476" s="254"/>
    </row>
    <row r="477">
      <c r="A477" s="253"/>
      <c r="B477" s="128"/>
      <c r="C477" s="129"/>
      <c r="D477" s="84"/>
      <c r="E477" s="86"/>
      <c r="F477" s="86"/>
      <c r="G477" s="86"/>
      <c r="H477" s="86"/>
      <c r="I477" s="86"/>
      <c r="J477" s="86"/>
      <c r="K477" s="84"/>
      <c r="L477" s="71"/>
      <c r="M477" s="71"/>
      <c r="N477" s="130"/>
      <c r="O477" s="131"/>
      <c r="P477" s="254"/>
    </row>
    <row r="478">
      <c r="A478" s="253"/>
      <c r="B478" s="137" t="s">
        <v>257</v>
      </c>
      <c r="C478" s="138" t="s">
        <v>187</v>
      </c>
      <c r="D478" s="186" t="str">
        <f>IFERROR(__xludf.DUMMYFUNCTION("VLOOKUP(C478,IMPORTRANGE('0_critérios'!$C$3,'0_critérios'!$B$3),2,0)"),"MINI DISJUNTOR - TIPO EUROPEU (IEC) - TRIPOLAR 6/25A")</f>
        <v>MINI DISJUNTOR - TIPO EUROPEU (IEC) - TRIPOLAR 6/25A</v>
      </c>
      <c r="E478" s="96"/>
      <c r="F478" s="96"/>
      <c r="G478" s="96"/>
      <c r="H478" s="96"/>
      <c r="I478" s="96"/>
      <c r="J478" s="96"/>
      <c r="K478" s="96"/>
      <c r="L478" s="184" t="str">
        <f>'0_critérios'!$A$3</f>
        <v>SIURB-EDIF-UNIT-JAN/26</v>
      </c>
      <c r="M478" s="142" t="str">
        <f>IFERROR(__xludf.DUMMYFUNCTION("VLOOKUP(C478,IMPORTRANGE('0_critérios'!$C$3,'0_critérios'!$B$3),3,0)"),"UN")</f>
        <v>UN</v>
      </c>
      <c r="N478" s="143">
        <f>IFERROR(__xludf.DUMMYFUNCTION("VLOOKUP(C478,IMPORTRANGE('0_critérios'!$C$3,'0_critérios'!$B$3),4,0)"),114.47)</f>
        <v>114.47</v>
      </c>
      <c r="O478" s="144">
        <f>TRUNC(IF(E480&gt;0,E480,IF(J480&lt;&gt;"-",J480,IF(I480&gt;0,I480,""))),2)</f>
        <v>70</v>
      </c>
      <c r="P478" s="254"/>
    </row>
    <row r="479">
      <c r="A479" s="253"/>
      <c r="B479" s="146"/>
      <c r="C479" s="122"/>
      <c r="D479" s="171" t="s">
        <v>452</v>
      </c>
      <c r="E479" s="172" t="s">
        <v>38</v>
      </c>
      <c r="F479" s="172" t="s">
        <v>459</v>
      </c>
      <c r="G479" s="172" t="s">
        <v>460</v>
      </c>
      <c r="H479" s="173" t="s">
        <v>461</v>
      </c>
      <c r="I479" s="172" t="s">
        <v>462</v>
      </c>
      <c r="J479" s="172" t="s">
        <v>463</v>
      </c>
      <c r="K479" s="174" t="s">
        <v>458</v>
      </c>
      <c r="L479" s="151"/>
      <c r="M479" s="151"/>
      <c r="N479" s="151"/>
      <c r="O479" s="152"/>
      <c r="P479" s="254"/>
    </row>
    <row r="480">
      <c r="A480" s="253"/>
      <c r="B480" s="153"/>
      <c r="C480" s="154"/>
      <c r="D480" s="265"/>
      <c r="E480" s="176">
        <v>70.0</v>
      </c>
      <c r="F480" s="176"/>
      <c r="G480" s="176"/>
      <c r="H480" s="176"/>
      <c r="I480" s="177" t="str">
        <f>IF(J480&lt;&gt;"-","-",IF(F480*G480=0,"-",TRUNC(F480*G480,2)))</f>
        <v>-</v>
      </c>
      <c r="J480" s="178" t="str">
        <f>IF(F480*G480*H480=0,"-",TRUNC(F480*G480*H480,2))</f>
        <v>-</v>
      </c>
      <c r="K480" s="179"/>
      <c r="L480" s="160"/>
      <c r="M480" s="160"/>
      <c r="N480" s="160"/>
      <c r="O480" s="161"/>
      <c r="P480" s="254"/>
    </row>
    <row r="481">
      <c r="A481" s="253"/>
      <c r="B481" s="128"/>
      <c r="C481" s="129"/>
      <c r="D481" s="84"/>
      <c r="E481" s="86"/>
      <c r="F481" s="86"/>
      <c r="G481" s="86"/>
      <c r="H481" s="86"/>
      <c r="I481" s="86"/>
      <c r="J481" s="86"/>
      <c r="K481" s="84"/>
      <c r="L481" s="71"/>
      <c r="M481" s="71"/>
      <c r="N481" s="130"/>
      <c r="O481" s="131"/>
      <c r="P481" s="254"/>
    </row>
    <row r="482">
      <c r="A482" s="253"/>
      <c r="B482" s="137" t="s">
        <v>258</v>
      </c>
      <c r="C482" s="138" t="s">
        <v>173</v>
      </c>
      <c r="D482" s="186" t="str">
        <f>IFERROR(__xludf.DUMMYFUNCTION("VLOOKUP(C482,IMPORTRANGE('0_critérios'!$C$3,'0_critérios'!$B$3),2,0)"),"INTERRUPTOR DIFERENCIAL RESIDUAL BIPOLAR 40A - SENSIBILIDADE 30MA - 220V")</f>
        <v>INTERRUPTOR DIFERENCIAL RESIDUAL BIPOLAR 40A - SENSIBILIDADE 30MA - 220V</v>
      </c>
      <c r="E482" s="96"/>
      <c r="F482" s="96"/>
      <c r="G482" s="96"/>
      <c r="H482" s="96"/>
      <c r="I482" s="96"/>
      <c r="J482" s="96"/>
      <c r="K482" s="96"/>
      <c r="L482" s="184" t="str">
        <f>'0_critérios'!$A$3</f>
        <v>SIURB-EDIF-UNIT-JAN/26</v>
      </c>
      <c r="M482" s="142" t="str">
        <f>IFERROR(__xludf.DUMMYFUNCTION("VLOOKUP(C482,IMPORTRANGE('0_critérios'!$C$3,'0_critérios'!$B$3),3,0)"),"UN")</f>
        <v>UN</v>
      </c>
      <c r="N482" s="143">
        <f>IFERROR(__xludf.DUMMYFUNCTION("VLOOKUP(C482,IMPORTRANGE('0_critérios'!$C$3,'0_critérios'!$B$3),4,0)"),350.06)</f>
        <v>350.06</v>
      </c>
      <c r="O482" s="144">
        <f>TRUNC(IF(E484&gt;0,E484,IF(J484&lt;&gt;"-",J484,IF(I484&gt;0,I484,""))),2)</f>
        <v>14</v>
      </c>
      <c r="P482" s="254"/>
    </row>
    <row r="483">
      <c r="A483" s="253"/>
      <c r="B483" s="146"/>
      <c r="C483" s="122"/>
      <c r="D483" s="171" t="s">
        <v>452</v>
      </c>
      <c r="E483" s="172" t="s">
        <v>38</v>
      </c>
      <c r="F483" s="172" t="s">
        <v>459</v>
      </c>
      <c r="G483" s="172" t="s">
        <v>460</v>
      </c>
      <c r="H483" s="173" t="s">
        <v>461</v>
      </c>
      <c r="I483" s="172" t="s">
        <v>462</v>
      </c>
      <c r="J483" s="172" t="s">
        <v>463</v>
      </c>
      <c r="K483" s="174" t="s">
        <v>458</v>
      </c>
      <c r="L483" s="151"/>
      <c r="M483" s="151"/>
      <c r="N483" s="151"/>
      <c r="O483" s="152"/>
      <c r="P483" s="254"/>
    </row>
    <row r="484">
      <c r="A484" s="253"/>
      <c r="B484" s="153"/>
      <c r="C484" s="154"/>
      <c r="D484" s="265"/>
      <c r="E484" s="176">
        <v>14.0</v>
      </c>
      <c r="F484" s="176"/>
      <c r="G484" s="176"/>
      <c r="H484" s="176"/>
      <c r="I484" s="177" t="str">
        <f>IF(J484&lt;&gt;"-","-",IF(F484*G484=0,"-",TRUNC(F484*G484,2)))</f>
        <v>-</v>
      </c>
      <c r="J484" s="178" t="str">
        <f>IF(F484*G484*H484=0,"-",TRUNC(F484*G484*H484,2))</f>
        <v>-</v>
      </c>
      <c r="K484" s="179"/>
      <c r="L484" s="160"/>
      <c r="M484" s="160"/>
      <c r="N484" s="160"/>
      <c r="O484" s="161"/>
      <c r="P484" s="254"/>
    </row>
    <row r="485">
      <c r="A485" s="253"/>
      <c r="B485" s="128"/>
      <c r="C485" s="129"/>
      <c r="D485" s="84"/>
      <c r="E485" s="86"/>
      <c r="F485" s="86"/>
      <c r="G485" s="86"/>
      <c r="H485" s="86"/>
      <c r="I485" s="86"/>
      <c r="J485" s="86"/>
      <c r="K485" s="84"/>
      <c r="L485" s="71"/>
      <c r="M485" s="71"/>
      <c r="N485" s="130"/>
      <c r="O485" s="131"/>
      <c r="P485" s="254"/>
    </row>
    <row r="486">
      <c r="A486" s="253"/>
      <c r="B486" s="137" t="s">
        <v>259</v>
      </c>
      <c r="C486" s="138" t="s">
        <v>193</v>
      </c>
      <c r="D486" s="186" t="str">
        <f>IFERROR(__xludf.DUMMYFUNCTION("VLOOKUP(C486,IMPORTRANGE('0_critérios'!$C$3,'0_critérios'!$B$3),2,0)"),"MINI DISJUNTOR - TIPO EUROPEU (IEC) -  BIPOLAR 32/50A")</f>
        <v>MINI DISJUNTOR - TIPO EUROPEU (IEC) -  BIPOLAR 32/50A</v>
      </c>
      <c r="E486" s="96"/>
      <c r="F486" s="96"/>
      <c r="G486" s="96"/>
      <c r="H486" s="96"/>
      <c r="I486" s="96"/>
      <c r="J486" s="96"/>
      <c r="K486" s="96"/>
      <c r="L486" s="184" t="str">
        <f>'0_critérios'!$A$3</f>
        <v>SIURB-EDIF-UNIT-JAN/26</v>
      </c>
      <c r="M486" s="142" t="str">
        <f>IFERROR(__xludf.DUMMYFUNCTION("VLOOKUP(C486,IMPORTRANGE('0_critérios'!$C$3,'0_critérios'!$B$3),3,0)"),"UN")</f>
        <v>UN</v>
      </c>
      <c r="N486" s="143">
        <f>IFERROR(__xludf.DUMMYFUNCTION("VLOOKUP(C486,IMPORTRANGE('0_critérios'!$C$3,'0_critérios'!$B$3),4,0)"),75.76)</f>
        <v>75.76</v>
      </c>
      <c r="O486" s="144">
        <f>TRUNC(IF(E488&gt;0,E488,IF(J488&lt;&gt;"-",J488,IF(I488&gt;0,I488,""))),2)</f>
        <v>1</v>
      </c>
      <c r="P486" s="254"/>
    </row>
    <row r="487">
      <c r="A487" s="253"/>
      <c r="B487" s="146"/>
      <c r="C487" s="122"/>
      <c r="D487" s="171" t="s">
        <v>452</v>
      </c>
      <c r="E487" s="172" t="s">
        <v>38</v>
      </c>
      <c r="F487" s="172" t="s">
        <v>459</v>
      </c>
      <c r="G487" s="172" t="s">
        <v>460</v>
      </c>
      <c r="H487" s="173" t="s">
        <v>461</v>
      </c>
      <c r="I487" s="172" t="s">
        <v>462</v>
      </c>
      <c r="J487" s="172" t="s">
        <v>463</v>
      </c>
      <c r="K487" s="174" t="s">
        <v>458</v>
      </c>
      <c r="L487" s="151"/>
      <c r="M487" s="151"/>
      <c r="N487" s="151"/>
      <c r="O487" s="152"/>
      <c r="P487" s="254"/>
    </row>
    <row r="488">
      <c r="A488" s="253"/>
      <c r="B488" s="153"/>
      <c r="C488" s="154"/>
      <c r="D488" s="265"/>
      <c r="E488" s="176">
        <v>1.0</v>
      </c>
      <c r="F488" s="176"/>
      <c r="G488" s="176"/>
      <c r="H488" s="176"/>
      <c r="I488" s="177" t="str">
        <f>IF(J488&lt;&gt;"-","-",IF(F488*G488=0,"-",TRUNC(F488*G488,2)))</f>
        <v>-</v>
      </c>
      <c r="J488" s="178" t="str">
        <f>IF(F488*G488*H488=0,"-",TRUNC(F488*G488*H488,2))</f>
        <v>-</v>
      </c>
      <c r="K488" s="179"/>
      <c r="L488" s="160"/>
      <c r="M488" s="160"/>
      <c r="N488" s="160"/>
      <c r="O488" s="161"/>
      <c r="P488" s="254"/>
    </row>
    <row r="489">
      <c r="A489" s="253"/>
      <c r="B489" s="128"/>
      <c r="C489" s="129"/>
      <c r="D489" s="84"/>
      <c r="E489" s="86"/>
      <c r="F489" s="86"/>
      <c r="G489" s="86"/>
      <c r="H489" s="86"/>
      <c r="I489" s="86"/>
      <c r="J489" s="86"/>
      <c r="K489" s="84"/>
      <c r="L489" s="71"/>
      <c r="M489" s="71"/>
      <c r="N489" s="130"/>
      <c r="O489" s="131"/>
      <c r="P489" s="254"/>
    </row>
    <row r="490">
      <c r="A490" s="253"/>
      <c r="B490" s="137" t="s">
        <v>261</v>
      </c>
      <c r="C490" s="138" t="s">
        <v>184</v>
      </c>
      <c r="D490" s="186" t="str">
        <f>IFERROR(__xludf.DUMMYFUNCTION("VLOOKUP(C490,IMPORTRANGE('0_critérios'!$C$3,'0_critérios'!$B$3),2,0)"),"MINI DISJUNTOR - TIPO EUROPEU (IEC) - TRIPOLAR 80A")</f>
        <v>MINI DISJUNTOR - TIPO EUROPEU (IEC) - TRIPOLAR 80A</v>
      </c>
      <c r="E490" s="96"/>
      <c r="F490" s="96"/>
      <c r="G490" s="96"/>
      <c r="H490" s="96"/>
      <c r="I490" s="96"/>
      <c r="J490" s="96"/>
      <c r="K490" s="96"/>
      <c r="L490" s="184" t="str">
        <f>'0_critérios'!$A$3</f>
        <v>SIURB-EDIF-UNIT-JAN/26</v>
      </c>
      <c r="M490" s="142" t="str">
        <f>IFERROR(__xludf.DUMMYFUNCTION("VLOOKUP(C490,IMPORTRANGE('0_critérios'!$C$3,'0_critérios'!$B$3),3,0)"),"UN")</f>
        <v>UN</v>
      </c>
      <c r="N490" s="143">
        <f>IFERROR(__xludf.DUMMYFUNCTION("VLOOKUP(C490,IMPORTRANGE('0_critérios'!$C$3,'0_critérios'!$B$3),4,0)"),232.52)</f>
        <v>232.52</v>
      </c>
      <c r="O490" s="144">
        <f>TRUNC(IF(E492&gt;0,E492,IF(J492&lt;&gt;"-",J492,IF(I492&gt;0,I492,""))),2)</f>
        <v>2</v>
      </c>
      <c r="P490" s="254"/>
    </row>
    <row r="491">
      <c r="A491" s="253"/>
      <c r="B491" s="146"/>
      <c r="C491" s="122"/>
      <c r="D491" s="171" t="s">
        <v>452</v>
      </c>
      <c r="E491" s="172" t="s">
        <v>38</v>
      </c>
      <c r="F491" s="172" t="s">
        <v>459</v>
      </c>
      <c r="G491" s="172" t="s">
        <v>460</v>
      </c>
      <c r="H491" s="173" t="s">
        <v>461</v>
      </c>
      <c r="I491" s="172" t="s">
        <v>462</v>
      </c>
      <c r="J491" s="172" t="s">
        <v>463</v>
      </c>
      <c r="K491" s="174" t="s">
        <v>458</v>
      </c>
      <c r="L491" s="151"/>
      <c r="M491" s="151"/>
      <c r="N491" s="151"/>
      <c r="O491" s="152"/>
      <c r="P491" s="254"/>
    </row>
    <row r="492">
      <c r="A492" s="253"/>
      <c r="B492" s="153"/>
      <c r="C492" s="154"/>
      <c r="D492" s="265"/>
      <c r="E492" s="176">
        <v>2.0</v>
      </c>
      <c r="F492" s="176"/>
      <c r="G492" s="176"/>
      <c r="H492" s="176"/>
      <c r="I492" s="177" t="str">
        <f>IF(J492&lt;&gt;"-","-",IF(F492*G492=0,"-",TRUNC(F492*G492,2)))</f>
        <v>-</v>
      </c>
      <c r="J492" s="178" t="str">
        <f>IF(F492*G492*H492=0,"-",TRUNC(F492*G492*H492,2))</f>
        <v>-</v>
      </c>
      <c r="K492" s="179"/>
      <c r="L492" s="160"/>
      <c r="M492" s="160"/>
      <c r="N492" s="160"/>
      <c r="O492" s="161"/>
      <c r="P492" s="254"/>
    </row>
    <row r="493">
      <c r="A493" s="253"/>
      <c r="B493" s="128"/>
      <c r="C493" s="129"/>
      <c r="D493" s="84"/>
      <c r="E493" s="86"/>
      <c r="F493" s="86"/>
      <c r="G493" s="86"/>
      <c r="H493" s="86"/>
      <c r="I493" s="86"/>
      <c r="J493" s="86"/>
      <c r="K493" s="84"/>
      <c r="L493" s="71"/>
      <c r="M493" s="71"/>
      <c r="N493" s="130"/>
      <c r="O493" s="131"/>
      <c r="P493" s="254"/>
    </row>
    <row r="494">
      <c r="A494" s="253"/>
      <c r="B494" s="137" t="s">
        <v>263</v>
      </c>
      <c r="C494" s="138" t="s">
        <v>264</v>
      </c>
      <c r="D494" s="186" t="str">
        <f>IFERROR(__xludf.DUMMYFUNCTION("VLOOKUP(C494,IMPORTRANGE('0_critérios'!$C$3,'0_critérios'!$B$3),2,0)"),"CONTATOR TRIPOLAR I NOMINAL 22A")</f>
        <v>CONTATOR TRIPOLAR I NOMINAL 22A</v>
      </c>
      <c r="E494" s="96"/>
      <c r="F494" s="96"/>
      <c r="G494" s="96"/>
      <c r="H494" s="96"/>
      <c r="I494" s="96"/>
      <c r="J494" s="96"/>
      <c r="K494" s="96"/>
      <c r="L494" s="184" t="str">
        <f>'0_critérios'!$A$3</f>
        <v>SIURB-EDIF-UNIT-JAN/26</v>
      </c>
      <c r="M494" s="142" t="str">
        <f>IFERROR(__xludf.DUMMYFUNCTION("VLOOKUP(C494,IMPORTRANGE('0_critérios'!$C$3,'0_critérios'!$B$3),3,0)"),"UN")</f>
        <v>UN</v>
      </c>
      <c r="N494" s="143">
        <f>IFERROR(__xludf.DUMMYFUNCTION("VLOOKUP(C494,IMPORTRANGE('0_critérios'!$C$3,'0_critérios'!$B$3),4,0)"),578.89)</f>
        <v>578.89</v>
      </c>
      <c r="O494" s="144">
        <f>TRUNC(IF(E496&gt;0,E496,IF(J496&lt;&gt;"-",J496,IF(I496&gt;0,I496,""))),2)</f>
        <v>6</v>
      </c>
      <c r="P494" s="254"/>
    </row>
    <row r="495">
      <c r="A495" s="253"/>
      <c r="B495" s="146"/>
      <c r="C495" s="122"/>
      <c r="D495" s="171" t="s">
        <v>452</v>
      </c>
      <c r="E495" s="172" t="s">
        <v>38</v>
      </c>
      <c r="F495" s="172" t="s">
        <v>459</v>
      </c>
      <c r="G495" s="172" t="s">
        <v>460</v>
      </c>
      <c r="H495" s="173" t="s">
        <v>461</v>
      </c>
      <c r="I495" s="172" t="s">
        <v>462</v>
      </c>
      <c r="J495" s="172" t="s">
        <v>463</v>
      </c>
      <c r="K495" s="174" t="s">
        <v>458</v>
      </c>
      <c r="L495" s="151"/>
      <c r="M495" s="151"/>
      <c r="N495" s="151"/>
      <c r="O495" s="152"/>
      <c r="P495" s="254"/>
    </row>
    <row r="496">
      <c r="A496" s="253"/>
      <c r="B496" s="153"/>
      <c r="C496" s="154"/>
      <c r="D496" s="265"/>
      <c r="E496" s="176">
        <v>6.0</v>
      </c>
      <c r="F496" s="176"/>
      <c r="G496" s="176"/>
      <c r="H496" s="176"/>
      <c r="I496" s="177" t="str">
        <f>IF(J496&lt;&gt;"-","-",IF(F496*G496=0,"-",TRUNC(F496*G496,2)))</f>
        <v>-</v>
      </c>
      <c r="J496" s="178" t="str">
        <f>IF(F496*G496*H496=0,"-",TRUNC(F496*G496*H496,2))</f>
        <v>-</v>
      </c>
      <c r="K496" s="179"/>
      <c r="L496" s="160"/>
      <c r="M496" s="160"/>
      <c r="N496" s="160"/>
      <c r="O496" s="161"/>
      <c r="P496" s="254"/>
    </row>
    <row r="497">
      <c r="A497" s="253"/>
      <c r="B497" s="128"/>
      <c r="L497" s="267"/>
      <c r="O497" s="268"/>
      <c r="P497" s="254"/>
    </row>
    <row r="498">
      <c r="A498" s="253"/>
      <c r="B498" s="137" t="s">
        <v>267</v>
      </c>
      <c r="C498" s="183" t="s">
        <v>268</v>
      </c>
      <c r="D498" s="205" t="s">
        <v>269</v>
      </c>
      <c r="E498" s="96"/>
      <c r="F498" s="96"/>
      <c r="G498" s="96"/>
      <c r="H498" s="96"/>
      <c r="I498" s="96"/>
      <c r="J498" s="96"/>
      <c r="K498" s="96"/>
      <c r="L498" s="206" t="s">
        <v>122</v>
      </c>
      <c r="M498" s="207" t="s">
        <v>38</v>
      </c>
      <c r="N498" s="208">
        <v>350.01</v>
      </c>
      <c r="O498" s="144">
        <f>TRUNC(IF(E500&gt;0,E500,IF(J500&lt;&gt;"-",J500,IF(I500&gt;0,I500,""))),2)</f>
        <v>6</v>
      </c>
      <c r="P498" s="254"/>
    </row>
    <row r="499">
      <c r="A499" s="253"/>
      <c r="B499" s="146"/>
      <c r="C499" s="122"/>
      <c r="D499" s="147" t="s">
        <v>452</v>
      </c>
      <c r="E499" s="148" t="s">
        <v>38</v>
      </c>
      <c r="F499" s="147" t="s">
        <v>453</v>
      </c>
      <c r="G499" s="147" t="s">
        <v>454</v>
      </c>
      <c r="H499" s="147" t="s">
        <v>455</v>
      </c>
      <c r="I499" s="147" t="s">
        <v>456</v>
      </c>
      <c r="J499" s="149" t="s">
        <v>457</v>
      </c>
      <c r="K499" s="147" t="s">
        <v>458</v>
      </c>
      <c r="L499" s="151"/>
      <c r="M499" s="151"/>
      <c r="N499" s="151"/>
      <c r="O499" s="152"/>
      <c r="P499" s="254"/>
    </row>
    <row r="500">
      <c r="A500" s="253"/>
      <c r="B500" s="153"/>
      <c r="C500" s="154"/>
      <c r="D500" s="155"/>
      <c r="E500" s="176">
        <v>6.0</v>
      </c>
      <c r="F500" s="155"/>
      <c r="G500" s="155"/>
      <c r="H500" s="155"/>
      <c r="I500" s="157" t="str">
        <f>IF(J500&lt;&gt;"-","-",IF(F500*G500=0,"-",TRUNC(F500*G500,2)))</f>
        <v>-</v>
      </c>
      <c r="J500" s="158" t="str">
        <f>IF(F500*G500*H500=0,"-",TRUNC(F500*G500*H500,2))</f>
        <v>-</v>
      </c>
      <c r="K500" s="209"/>
      <c r="L500" s="160"/>
      <c r="M500" s="160"/>
      <c r="N500" s="160"/>
      <c r="O500" s="161"/>
      <c r="P500" s="254"/>
    </row>
    <row r="501">
      <c r="A501" s="253"/>
      <c r="B501" s="128"/>
      <c r="C501" s="129"/>
      <c r="D501" s="84"/>
      <c r="E501" s="86"/>
      <c r="F501" s="86"/>
      <c r="G501" s="86"/>
      <c r="H501" s="86"/>
      <c r="I501" s="86"/>
      <c r="J501" s="86"/>
      <c r="K501" s="84"/>
      <c r="L501" s="71"/>
      <c r="M501" s="71"/>
      <c r="N501" s="130"/>
      <c r="O501" s="131"/>
      <c r="P501" s="254"/>
    </row>
    <row r="502">
      <c r="A502" s="253"/>
      <c r="B502" s="218" t="s">
        <v>270</v>
      </c>
      <c r="C502" s="135" t="s">
        <v>271</v>
      </c>
      <c r="D502" s="115"/>
      <c r="E502" s="115"/>
      <c r="F502" s="115"/>
      <c r="G502" s="115"/>
      <c r="H502" s="115"/>
      <c r="I502" s="115"/>
      <c r="J502" s="115"/>
      <c r="K502" s="115"/>
      <c r="L502" s="115"/>
      <c r="M502" s="115"/>
      <c r="N502" s="115"/>
      <c r="O502" s="116"/>
      <c r="P502" s="254"/>
    </row>
    <row r="503">
      <c r="A503" s="253"/>
      <c r="B503" s="128"/>
      <c r="C503" s="129"/>
      <c r="D503" s="84"/>
      <c r="E503" s="86"/>
      <c r="F503" s="86"/>
      <c r="G503" s="86"/>
      <c r="H503" s="86"/>
      <c r="I503" s="86"/>
      <c r="J503" s="86"/>
      <c r="K503" s="84"/>
      <c r="L503" s="71"/>
      <c r="M503" s="71"/>
      <c r="N503" s="130"/>
      <c r="O503" s="131"/>
      <c r="P503" s="254"/>
    </row>
    <row r="504">
      <c r="A504" s="253"/>
      <c r="B504" s="137" t="s">
        <v>272</v>
      </c>
      <c r="C504" s="138" t="s">
        <v>273</v>
      </c>
      <c r="D504" s="186" t="str">
        <f>IFERROR(__xludf.DUMMYFUNCTION("VLOOKUP(C504,IMPORTRANGE('0_critérios'!$C$3,'0_critérios'!$B$3),2,0)"),"QUADRO DE DISTRIBUIÇÃO EM PVC - PARA ATÉ 64 DISJUNTORES")</f>
        <v>QUADRO DE DISTRIBUIÇÃO EM PVC - PARA ATÉ 64 DISJUNTORES</v>
      </c>
      <c r="E504" s="96"/>
      <c r="F504" s="96"/>
      <c r="G504" s="96"/>
      <c r="H504" s="96"/>
      <c r="I504" s="96"/>
      <c r="J504" s="96"/>
      <c r="K504" s="96"/>
      <c r="L504" s="184" t="str">
        <f>'0_critérios'!$A$3</f>
        <v>SIURB-EDIF-UNIT-JAN/26</v>
      </c>
      <c r="M504" s="142" t="str">
        <f>IFERROR(__xludf.DUMMYFUNCTION("VLOOKUP(C504,IMPORTRANGE('0_critérios'!$C$3,'0_critérios'!$B$3),3,0)"),"UN")</f>
        <v>UN</v>
      </c>
      <c r="N504" s="143">
        <f>IFERROR(__xludf.DUMMYFUNCTION("VLOOKUP(C504,IMPORTRANGE('0_critérios'!$C$3,'0_critérios'!$B$3),4,0)"),2670.29)</f>
        <v>2670.29</v>
      </c>
      <c r="O504" s="144">
        <f>TRUNC(IF(E506&gt;0,E506,IF(J506&lt;&gt;"-",J506,IF(I506&gt;0,I506,""))),2)</f>
        <v>48</v>
      </c>
      <c r="P504" s="254"/>
    </row>
    <row r="505">
      <c r="A505" s="253"/>
      <c r="B505" s="146"/>
      <c r="C505" s="122"/>
      <c r="D505" s="171" t="s">
        <v>452</v>
      </c>
      <c r="E505" s="172" t="s">
        <v>38</v>
      </c>
      <c r="F505" s="172" t="s">
        <v>459</v>
      </c>
      <c r="G505" s="172" t="s">
        <v>460</v>
      </c>
      <c r="H505" s="173" t="s">
        <v>461</v>
      </c>
      <c r="I505" s="172" t="s">
        <v>462</v>
      </c>
      <c r="J505" s="172" t="s">
        <v>463</v>
      </c>
      <c r="K505" s="174" t="s">
        <v>458</v>
      </c>
      <c r="L505" s="151"/>
      <c r="M505" s="151"/>
      <c r="N505" s="151"/>
      <c r="O505" s="152"/>
      <c r="P505" s="254"/>
    </row>
    <row r="506">
      <c r="A506" s="253"/>
      <c r="B506" s="153"/>
      <c r="C506" s="154"/>
      <c r="D506" s="265"/>
      <c r="E506" s="176">
        <v>48.0</v>
      </c>
      <c r="F506" s="176"/>
      <c r="G506" s="176"/>
      <c r="H506" s="176"/>
      <c r="I506" s="177" t="str">
        <f>IF(J506&lt;&gt;"-","-",IF(F506*G506=0,"-",TRUNC(F506*G506,2)))</f>
        <v>-</v>
      </c>
      <c r="J506" s="178" t="str">
        <f>IF(F506*G506*H506=0,"-",TRUNC(F506*G506*H506,2))</f>
        <v>-</v>
      </c>
      <c r="K506" s="179"/>
      <c r="L506" s="160"/>
      <c r="M506" s="160"/>
      <c r="N506" s="160"/>
      <c r="O506" s="161"/>
      <c r="P506" s="254"/>
    </row>
    <row r="507">
      <c r="A507" s="253"/>
      <c r="B507" s="128"/>
      <c r="C507" s="129"/>
      <c r="D507" s="84"/>
      <c r="E507" s="86"/>
      <c r="F507" s="86"/>
      <c r="G507" s="86"/>
      <c r="H507" s="86"/>
      <c r="I507" s="86"/>
      <c r="J507" s="86"/>
      <c r="K507" s="84"/>
      <c r="L507" s="71"/>
      <c r="M507" s="71"/>
      <c r="N507" s="130"/>
      <c r="O507" s="131"/>
      <c r="P507" s="254"/>
    </row>
    <row r="508">
      <c r="A508" s="253"/>
      <c r="B508" s="137" t="s">
        <v>275</v>
      </c>
      <c r="C508" s="138" t="s">
        <v>190</v>
      </c>
      <c r="D508" s="186" t="str">
        <f>IFERROR(__xludf.DUMMYFUNCTION("VLOOKUP(C508,IMPORTRANGE('0_critérios'!$C$3,'0_critérios'!$B$3),2,0)"),"MINI DISJUNTOR - TIPO EUROPEU (IEC) - TRIPOLAR 32/50A")</f>
        <v>MINI DISJUNTOR - TIPO EUROPEU (IEC) - TRIPOLAR 32/50A</v>
      </c>
      <c r="E508" s="96"/>
      <c r="F508" s="96"/>
      <c r="G508" s="96"/>
      <c r="H508" s="96"/>
      <c r="I508" s="96"/>
      <c r="J508" s="96"/>
      <c r="K508" s="96"/>
      <c r="L508" s="184" t="str">
        <f>'0_critérios'!$A$3</f>
        <v>SIURB-EDIF-UNIT-JAN/26</v>
      </c>
      <c r="M508" s="142" t="str">
        <f>IFERROR(__xludf.DUMMYFUNCTION("VLOOKUP(C508,IMPORTRANGE('0_critérios'!$C$3,'0_critérios'!$B$3),3,0)"),"UN")</f>
        <v>UN</v>
      </c>
      <c r="N508" s="143">
        <f>IFERROR(__xludf.DUMMYFUNCTION("VLOOKUP(C508,IMPORTRANGE('0_critérios'!$C$3,'0_critérios'!$B$3),4,0)"),106.96)</f>
        <v>106.96</v>
      </c>
      <c r="O508" s="144">
        <f>TRUNC(IF(E510&gt;0,E510,IF(J510&lt;&gt;"-",J510,IF(I510&gt;0,I510,""))),2)</f>
        <v>48</v>
      </c>
      <c r="P508" s="254"/>
    </row>
    <row r="509">
      <c r="A509" s="253"/>
      <c r="B509" s="146"/>
      <c r="C509" s="122"/>
      <c r="D509" s="171" t="s">
        <v>452</v>
      </c>
      <c r="E509" s="172" t="s">
        <v>38</v>
      </c>
      <c r="F509" s="172" t="s">
        <v>459</v>
      </c>
      <c r="G509" s="172" t="s">
        <v>460</v>
      </c>
      <c r="H509" s="173" t="s">
        <v>461</v>
      </c>
      <c r="I509" s="172" t="s">
        <v>462</v>
      </c>
      <c r="J509" s="172" t="s">
        <v>463</v>
      </c>
      <c r="K509" s="174" t="s">
        <v>458</v>
      </c>
      <c r="L509" s="151"/>
      <c r="M509" s="151"/>
      <c r="N509" s="151"/>
      <c r="O509" s="152"/>
      <c r="P509" s="254"/>
    </row>
    <row r="510">
      <c r="A510" s="253"/>
      <c r="B510" s="153"/>
      <c r="C510" s="154"/>
      <c r="D510" s="265"/>
      <c r="E510" s="176">
        <v>48.0</v>
      </c>
      <c r="F510" s="176"/>
      <c r="G510" s="176"/>
      <c r="H510" s="176"/>
      <c r="I510" s="177" t="str">
        <f>IF(J510&lt;&gt;"-","-",IF(F510*G510=0,"-",TRUNC(F510*G510,2)))</f>
        <v>-</v>
      </c>
      <c r="J510" s="178" t="str">
        <f>IF(F510*G510*H510=0,"-",TRUNC(F510*G510*H510,2))</f>
        <v>-</v>
      </c>
      <c r="K510" s="179"/>
      <c r="L510" s="160"/>
      <c r="M510" s="160"/>
      <c r="N510" s="160"/>
      <c r="O510" s="161"/>
      <c r="P510" s="254"/>
    </row>
    <row r="511">
      <c r="A511" s="253"/>
      <c r="B511" s="266"/>
      <c r="L511" s="267"/>
      <c r="O511" s="268"/>
      <c r="P511" s="254"/>
    </row>
    <row r="512">
      <c r="A512" s="253"/>
      <c r="B512" s="137" t="s">
        <v>276</v>
      </c>
      <c r="C512" s="138" t="s">
        <v>124</v>
      </c>
      <c r="D512" s="186" t="str">
        <f>IFERROR(__xludf.DUMMYFUNCTION("VLOOKUP(C512,IMPORTRANGE('0_critérios'!$C$3,'0_critérios'!$B$3),2,0)"),"DPS - DISPOSITIVO PROTEÇÃO CONTRA SURTOS 275V - 40KA")</f>
        <v>DPS - DISPOSITIVO PROTEÇÃO CONTRA SURTOS 275V - 40KA</v>
      </c>
      <c r="E512" s="96"/>
      <c r="F512" s="96"/>
      <c r="G512" s="96"/>
      <c r="H512" s="96"/>
      <c r="I512" s="96"/>
      <c r="J512" s="96"/>
      <c r="K512" s="96"/>
      <c r="L512" s="184" t="str">
        <f>'0_critérios'!$A$3</f>
        <v>SIURB-EDIF-UNIT-JAN/26</v>
      </c>
      <c r="M512" s="142" t="str">
        <f>IFERROR(__xludf.DUMMYFUNCTION("VLOOKUP(C512,IMPORTRANGE('0_critérios'!$C$3,'0_critérios'!$B$3),3,0)"),"UN")</f>
        <v>UN</v>
      </c>
      <c r="N512" s="143">
        <f>IFERROR(__xludf.DUMMYFUNCTION("VLOOKUP(C512,IMPORTRANGE('0_critérios'!$C$3,'0_critérios'!$B$3),4,0)"),250.7)</f>
        <v>250.7</v>
      </c>
      <c r="O512" s="144">
        <f>TRUNC(IF(E514&gt;0,E514,IF(J514&lt;&gt;"-",J514,IF(I514&gt;0,I514,""))),2)</f>
        <v>192</v>
      </c>
      <c r="P512" s="254"/>
    </row>
    <row r="513">
      <c r="A513" s="253"/>
      <c r="B513" s="146"/>
      <c r="C513" s="122"/>
      <c r="D513" s="171" t="s">
        <v>452</v>
      </c>
      <c r="E513" s="172" t="s">
        <v>38</v>
      </c>
      <c r="F513" s="172" t="s">
        <v>459</v>
      </c>
      <c r="G513" s="172" t="s">
        <v>460</v>
      </c>
      <c r="H513" s="173" t="s">
        <v>461</v>
      </c>
      <c r="I513" s="172" t="s">
        <v>462</v>
      </c>
      <c r="J513" s="172" t="s">
        <v>463</v>
      </c>
      <c r="K513" s="174" t="s">
        <v>458</v>
      </c>
      <c r="L513" s="151"/>
      <c r="M513" s="151"/>
      <c r="N513" s="151"/>
      <c r="O513" s="152"/>
      <c r="P513" s="254"/>
    </row>
    <row r="514">
      <c r="A514" s="253"/>
      <c r="B514" s="153"/>
      <c r="C514" s="154"/>
      <c r="D514" s="265"/>
      <c r="E514" s="176">
        <v>192.0</v>
      </c>
      <c r="F514" s="176"/>
      <c r="G514" s="176"/>
      <c r="H514" s="176"/>
      <c r="I514" s="177" t="str">
        <f>IF(J514&lt;&gt;"-","-",IF(F514*G514=0,"-",TRUNC(F514*G514,2)))</f>
        <v>-</v>
      </c>
      <c r="J514" s="178" t="str">
        <f>IF(F514*G514*H514=0,"-",TRUNC(F514*G514*H514,2))</f>
        <v>-</v>
      </c>
      <c r="K514" s="179"/>
      <c r="L514" s="160"/>
      <c r="M514" s="160"/>
      <c r="N514" s="160"/>
      <c r="O514" s="161"/>
      <c r="P514" s="254"/>
    </row>
    <row r="515">
      <c r="A515" s="253"/>
      <c r="B515" s="128"/>
      <c r="C515" s="129"/>
      <c r="D515" s="84"/>
      <c r="E515" s="86"/>
      <c r="F515" s="86"/>
      <c r="G515" s="86"/>
      <c r="H515" s="86"/>
      <c r="I515" s="86"/>
      <c r="J515" s="86"/>
      <c r="K515" s="84"/>
      <c r="L515" s="71"/>
      <c r="M515" s="71"/>
      <c r="N515" s="130"/>
      <c r="O515" s="131"/>
      <c r="P515" s="254"/>
    </row>
    <row r="516">
      <c r="A516" s="253"/>
      <c r="B516" s="137" t="s">
        <v>277</v>
      </c>
      <c r="C516" s="138" t="s">
        <v>187</v>
      </c>
      <c r="D516" s="186" t="str">
        <f>IFERROR(__xludf.DUMMYFUNCTION("VLOOKUP(C516,IMPORTRANGE('0_critérios'!$C$3,'0_critérios'!$B$3),2,0)"),"MINI DISJUNTOR - TIPO EUROPEU (IEC) - TRIPOLAR 6/25A")</f>
        <v>MINI DISJUNTOR - TIPO EUROPEU (IEC) - TRIPOLAR 6/25A</v>
      </c>
      <c r="E516" s="96"/>
      <c r="F516" s="96"/>
      <c r="G516" s="96"/>
      <c r="H516" s="96"/>
      <c r="I516" s="96"/>
      <c r="J516" s="96"/>
      <c r="K516" s="96"/>
      <c r="L516" s="184" t="str">
        <f>'0_critérios'!$A$3</f>
        <v>SIURB-EDIF-UNIT-JAN/26</v>
      </c>
      <c r="M516" s="142" t="str">
        <f>IFERROR(__xludf.DUMMYFUNCTION("VLOOKUP(C516,IMPORTRANGE('0_critérios'!$C$3,'0_critérios'!$B$3),3,0)"),"UN")</f>
        <v>UN</v>
      </c>
      <c r="N516" s="143">
        <f>IFERROR(__xludf.DUMMYFUNCTION("VLOOKUP(C516,IMPORTRANGE('0_critérios'!$C$3,'0_critérios'!$B$3),4,0)"),114.47)</f>
        <v>114.47</v>
      </c>
      <c r="O516" s="144">
        <f>TRUNC(IF(E518&gt;0,E518,IF(J518&lt;&gt;"-",J518,IF(I518&gt;0,I518,""))),2)</f>
        <v>48</v>
      </c>
      <c r="P516" s="254"/>
    </row>
    <row r="517">
      <c r="A517" s="253"/>
      <c r="B517" s="146"/>
      <c r="C517" s="122"/>
      <c r="D517" s="171" t="s">
        <v>452</v>
      </c>
      <c r="E517" s="172" t="s">
        <v>38</v>
      </c>
      <c r="F517" s="172" t="s">
        <v>459</v>
      </c>
      <c r="G517" s="172" t="s">
        <v>460</v>
      </c>
      <c r="H517" s="173" t="s">
        <v>461</v>
      </c>
      <c r="I517" s="172" t="s">
        <v>462</v>
      </c>
      <c r="J517" s="172" t="s">
        <v>463</v>
      </c>
      <c r="K517" s="174" t="s">
        <v>458</v>
      </c>
      <c r="L517" s="151"/>
      <c r="M517" s="151"/>
      <c r="N517" s="151"/>
      <c r="O517" s="152"/>
      <c r="P517" s="254"/>
    </row>
    <row r="518">
      <c r="A518" s="253"/>
      <c r="B518" s="153"/>
      <c r="C518" s="154"/>
      <c r="D518" s="265"/>
      <c r="E518" s="176">
        <v>48.0</v>
      </c>
      <c r="F518" s="176"/>
      <c r="G518" s="176"/>
      <c r="H518" s="176"/>
      <c r="I518" s="177" t="str">
        <f>IF(J518&lt;&gt;"-","-",IF(F518*G518=0,"-",TRUNC(F518*G518,2)))</f>
        <v>-</v>
      </c>
      <c r="J518" s="178" t="str">
        <f>IF(F518*G518*H518=0,"-",TRUNC(F518*G518*H518,2))</f>
        <v>-</v>
      </c>
      <c r="K518" s="179"/>
      <c r="L518" s="160"/>
      <c r="M518" s="160"/>
      <c r="N518" s="160"/>
      <c r="O518" s="161"/>
      <c r="P518" s="254"/>
    </row>
    <row r="519">
      <c r="A519" s="253"/>
      <c r="B519" s="128"/>
      <c r="C519" s="129"/>
      <c r="D519" s="84"/>
      <c r="E519" s="86"/>
      <c r="F519" s="86"/>
      <c r="G519" s="86"/>
      <c r="H519" s="86"/>
      <c r="I519" s="86"/>
      <c r="J519" s="86"/>
      <c r="K519" s="84"/>
      <c r="L519" s="71"/>
      <c r="M519" s="71"/>
      <c r="N519" s="130"/>
      <c r="O519" s="131"/>
      <c r="P519" s="254"/>
    </row>
    <row r="520">
      <c r="A520" s="253"/>
      <c r="B520" s="137" t="s">
        <v>278</v>
      </c>
      <c r="C520" s="138" t="s">
        <v>279</v>
      </c>
      <c r="D520" s="186" t="str">
        <f>IFERROR(__xludf.DUMMYFUNCTION("VLOOKUP(C520,IMPORTRANGE('0_critérios'!$C$3,'0_critérios'!$B$3),2,0)"),"INTERRUPTOR DIFERENCIAL RESIDUAL BIPOLAR 25A - SENSIBILIDADE 30MA - 220V")</f>
        <v>INTERRUPTOR DIFERENCIAL RESIDUAL BIPOLAR 25A - SENSIBILIDADE 30MA - 220V</v>
      </c>
      <c r="E520" s="96"/>
      <c r="F520" s="96"/>
      <c r="G520" s="96"/>
      <c r="H520" s="96"/>
      <c r="I520" s="96"/>
      <c r="J520" s="96"/>
      <c r="K520" s="96"/>
      <c r="L520" s="184" t="str">
        <f>'0_critérios'!$A$3</f>
        <v>SIURB-EDIF-UNIT-JAN/26</v>
      </c>
      <c r="M520" s="142" t="str">
        <f>IFERROR(__xludf.DUMMYFUNCTION("VLOOKUP(C520,IMPORTRANGE('0_critérios'!$C$3,'0_critérios'!$B$3),3,0)"),"UN")</f>
        <v>UN</v>
      </c>
      <c r="N520" s="143">
        <f>IFERROR(__xludf.DUMMYFUNCTION("VLOOKUP(C520,IMPORTRANGE('0_critérios'!$C$3,'0_critérios'!$B$3),4,0)"),262.63)</f>
        <v>262.63</v>
      </c>
      <c r="O520" s="144">
        <f>TRUNC(IF(E522&gt;0,E522,IF(J522&lt;&gt;"-",J522,IF(I522&gt;0,I522,""))),2)</f>
        <v>48</v>
      </c>
      <c r="P520" s="254"/>
    </row>
    <row r="521">
      <c r="A521" s="253"/>
      <c r="B521" s="146"/>
      <c r="C521" s="122"/>
      <c r="D521" s="171" t="s">
        <v>452</v>
      </c>
      <c r="E521" s="172" t="s">
        <v>38</v>
      </c>
      <c r="F521" s="172" t="s">
        <v>459</v>
      </c>
      <c r="G521" s="172" t="s">
        <v>460</v>
      </c>
      <c r="H521" s="173" t="s">
        <v>461</v>
      </c>
      <c r="I521" s="172" t="s">
        <v>462</v>
      </c>
      <c r="J521" s="172" t="s">
        <v>463</v>
      </c>
      <c r="K521" s="174" t="s">
        <v>458</v>
      </c>
      <c r="L521" s="151"/>
      <c r="M521" s="151"/>
      <c r="N521" s="151"/>
      <c r="O521" s="152"/>
      <c r="P521" s="254"/>
    </row>
    <row r="522">
      <c r="A522" s="253"/>
      <c r="B522" s="153"/>
      <c r="C522" s="154"/>
      <c r="D522" s="265"/>
      <c r="E522" s="176">
        <v>48.0</v>
      </c>
      <c r="F522" s="176"/>
      <c r="G522" s="176"/>
      <c r="H522" s="176"/>
      <c r="I522" s="177" t="str">
        <f>IF(J522&lt;&gt;"-","-",IF(F522*G522=0,"-",TRUNC(F522*G522,2)))</f>
        <v>-</v>
      </c>
      <c r="J522" s="178" t="str">
        <f>IF(F522*G522*H522=0,"-",TRUNC(F522*G522*H522,2))</f>
        <v>-</v>
      </c>
      <c r="K522" s="179"/>
      <c r="L522" s="160"/>
      <c r="M522" s="160"/>
      <c r="N522" s="160"/>
      <c r="O522" s="161"/>
      <c r="P522" s="254"/>
    </row>
    <row r="523">
      <c r="A523" s="253"/>
      <c r="B523" s="266"/>
      <c r="L523" s="267"/>
      <c r="O523" s="268"/>
      <c r="P523" s="254"/>
    </row>
    <row r="524">
      <c r="A524" s="253"/>
      <c r="B524" s="137" t="s">
        <v>483</v>
      </c>
      <c r="C524" s="138" t="s">
        <v>484</v>
      </c>
      <c r="D524" s="186" t="str">
        <f>IFERROR(__xludf.DUMMYFUNCTION("VLOOKUP(C524,IMPORTRANGE('0_critérios'!$C$3,'0_critérios'!$B$3),2,0)"),"MINI DISJUNTOR - TIPO EUROPEU (IEC) - UNIPOLAR 6/25A")</f>
        <v>MINI DISJUNTOR - TIPO EUROPEU (IEC) - UNIPOLAR 6/25A</v>
      </c>
      <c r="E524" s="96"/>
      <c r="F524" s="96"/>
      <c r="G524" s="96"/>
      <c r="H524" s="96"/>
      <c r="I524" s="96"/>
      <c r="J524" s="96"/>
      <c r="K524" s="96"/>
      <c r="L524" s="184" t="str">
        <f>'0_critérios'!$A$3</f>
        <v>SIURB-EDIF-UNIT-JAN/26</v>
      </c>
      <c r="M524" s="142" t="str">
        <f>IFERROR(__xludf.DUMMYFUNCTION("VLOOKUP(C524,IMPORTRANGE('0_critérios'!$C$3,'0_critérios'!$B$3),3,0)"),"UN")</f>
        <v>UN</v>
      </c>
      <c r="N524" s="143">
        <f>IFERROR(__xludf.DUMMYFUNCTION("VLOOKUP(C524,IMPORTRANGE('0_critérios'!$C$3,'0_critérios'!$B$3),4,0)"),29.39)</f>
        <v>29.39</v>
      </c>
      <c r="O524" s="144">
        <f>TRUNC(IF(E526&gt;0,E526,IF(J526&lt;&gt;"-",J526,IF(I526&gt;0,I526,""))),2)</f>
        <v>192</v>
      </c>
      <c r="P524" s="254"/>
    </row>
    <row r="525">
      <c r="A525" s="253"/>
      <c r="B525" s="146"/>
      <c r="C525" s="122"/>
      <c r="D525" s="171" t="s">
        <v>452</v>
      </c>
      <c r="E525" s="172" t="s">
        <v>38</v>
      </c>
      <c r="F525" s="172" t="s">
        <v>459</v>
      </c>
      <c r="G525" s="172" t="s">
        <v>460</v>
      </c>
      <c r="H525" s="173" t="s">
        <v>461</v>
      </c>
      <c r="I525" s="172" t="s">
        <v>462</v>
      </c>
      <c r="J525" s="172" t="s">
        <v>463</v>
      </c>
      <c r="K525" s="174" t="s">
        <v>458</v>
      </c>
      <c r="L525" s="151"/>
      <c r="M525" s="151"/>
      <c r="N525" s="151"/>
      <c r="O525" s="152"/>
      <c r="P525" s="254"/>
    </row>
    <row r="526">
      <c r="A526" s="253"/>
      <c r="B526" s="153"/>
      <c r="C526" s="154"/>
      <c r="D526" s="265"/>
      <c r="E526" s="176">
        <v>192.0</v>
      </c>
      <c r="F526" s="176"/>
      <c r="G526" s="176"/>
      <c r="H526" s="176"/>
      <c r="I526" s="177" t="str">
        <f>IF(J526&lt;&gt;"-","-",IF(F526*G526=0,"-",TRUNC(F526*G526,2)))</f>
        <v>-</v>
      </c>
      <c r="J526" s="178" t="str">
        <f>IF(F526*G526*H526=0,"-",TRUNC(F526*G526*H526,2))</f>
        <v>-</v>
      </c>
      <c r="K526" s="179"/>
      <c r="L526" s="160"/>
      <c r="M526" s="160"/>
      <c r="N526" s="160"/>
      <c r="O526" s="161"/>
      <c r="P526" s="254"/>
    </row>
    <row r="527">
      <c r="A527" s="253"/>
      <c r="B527" s="266"/>
      <c r="L527" s="267"/>
      <c r="O527" s="268"/>
      <c r="P527" s="254"/>
    </row>
    <row r="528">
      <c r="A528" s="253"/>
      <c r="B528" s="218" t="s">
        <v>281</v>
      </c>
      <c r="C528" s="135" t="s">
        <v>282</v>
      </c>
      <c r="D528" s="115"/>
      <c r="E528" s="115"/>
      <c r="F528" s="115"/>
      <c r="G528" s="115"/>
      <c r="H528" s="115"/>
      <c r="I528" s="115"/>
      <c r="J528" s="115"/>
      <c r="K528" s="115"/>
      <c r="L528" s="115"/>
      <c r="M528" s="115"/>
      <c r="N528" s="115"/>
      <c r="O528" s="116"/>
      <c r="P528" s="254"/>
    </row>
    <row r="529">
      <c r="A529" s="253"/>
      <c r="B529" s="128"/>
      <c r="C529" s="129"/>
      <c r="D529" s="84"/>
      <c r="E529" s="86"/>
      <c r="F529" s="86"/>
      <c r="G529" s="86"/>
      <c r="H529" s="86"/>
      <c r="I529" s="86"/>
      <c r="J529" s="86"/>
      <c r="K529" s="84"/>
      <c r="L529" s="71"/>
      <c r="M529" s="71"/>
      <c r="N529" s="130"/>
      <c r="O529" s="131"/>
      <c r="P529" s="254"/>
    </row>
    <row r="530">
      <c r="A530" s="253"/>
      <c r="B530" s="137" t="s">
        <v>283</v>
      </c>
      <c r="C530" s="183" t="s">
        <v>284</v>
      </c>
      <c r="D530" s="186" t="str">
        <f>VLOOKUP(C530,'3_COMPOSIÇÃO'!A:E,2,0)</f>
        <v>Painel de sobrepor auto suportável tipo armário - QGBT - com disjuntores e acessórios, dim: 1900x1000x400mm</v>
      </c>
      <c r="E530" s="96"/>
      <c r="F530" s="96"/>
      <c r="G530" s="96"/>
      <c r="H530" s="96"/>
      <c r="I530" s="96"/>
      <c r="J530" s="96"/>
      <c r="K530" s="140"/>
      <c r="L530" s="187" t="s">
        <v>96</v>
      </c>
      <c r="M530" s="188" t="str">
        <f>VLOOKUP(C530,'3_COMPOSIÇÃO'!A:E,3,0)</f>
        <v>UN</v>
      </c>
      <c r="N530" s="188">
        <f>VLOOKUP(C530,'3_COMPOSIÇÃO'!A:E,5,0)</f>
        <v>27378.51</v>
      </c>
      <c r="O530" s="144">
        <f>IF(E532&gt;0,E532,IF(J532&lt;&gt;"-",J532,IF(I532&gt;0,I532,"")))</f>
        <v>1</v>
      </c>
      <c r="P530" s="254"/>
    </row>
    <row r="531">
      <c r="A531" s="253"/>
      <c r="B531" s="146"/>
      <c r="C531" s="122"/>
      <c r="D531" s="189" t="s">
        <v>452</v>
      </c>
      <c r="E531" s="189" t="s">
        <v>38</v>
      </c>
      <c r="F531" s="189" t="s">
        <v>459</v>
      </c>
      <c r="G531" s="189" t="s">
        <v>460</v>
      </c>
      <c r="H531" s="190" t="s">
        <v>461</v>
      </c>
      <c r="I531" s="189" t="s">
        <v>462</v>
      </c>
      <c r="J531" s="189" t="s">
        <v>463</v>
      </c>
      <c r="K531" s="191" t="s">
        <v>458</v>
      </c>
      <c r="L531" s="122"/>
      <c r="M531" s="122"/>
      <c r="N531" s="122"/>
      <c r="O531" s="152"/>
      <c r="P531" s="254"/>
    </row>
    <row r="532">
      <c r="A532" s="253"/>
      <c r="B532" s="153"/>
      <c r="C532" s="154"/>
      <c r="D532" s="192"/>
      <c r="E532" s="193">
        <v>1.0</v>
      </c>
      <c r="F532" s="193"/>
      <c r="G532" s="193"/>
      <c r="H532" s="194"/>
      <c r="I532" s="195"/>
      <c r="J532" s="195" t="str">
        <f>IF(K532&lt;&gt;"-","-",IF(G532*H532=0,"-",TRUNC(G532*H532,2)))</f>
        <v>-</v>
      </c>
      <c r="K532" s="196"/>
      <c r="L532" s="154"/>
      <c r="M532" s="154"/>
      <c r="N532" s="154"/>
      <c r="O532" s="161"/>
      <c r="P532" s="254"/>
    </row>
    <row r="533">
      <c r="A533" s="253"/>
      <c r="B533" s="128"/>
      <c r="C533" s="129"/>
      <c r="D533" s="84"/>
      <c r="E533" s="86"/>
      <c r="F533" s="86"/>
      <c r="G533" s="86"/>
      <c r="H533" s="86"/>
      <c r="I533" s="86"/>
      <c r="J533" s="86"/>
      <c r="K533" s="84"/>
      <c r="L533" s="71"/>
      <c r="M533" s="71"/>
      <c r="N533" s="130"/>
      <c r="O533" s="131"/>
      <c r="P533" s="254"/>
    </row>
    <row r="534">
      <c r="A534" s="253"/>
      <c r="B534" s="137" t="s">
        <v>286</v>
      </c>
      <c r="C534" s="138" t="s">
        <v>287</v>
      </c>
      <c r="D534" s="186" t="str">
        <f>IFERROR(__xludf.DUMMYFUNCTION("VLOOKUP(C534,IMPORTRANGE('0_critérios'!$C$3,'0_critérios'!$B$3),2,0)"),"DISJUNTOR AUTOMÁTICO TRIPOLAR A SECO 2500A/600V")</f>
        <v>DISJUNTOR AUTOMÁTICO TRIPOLAR A SECO 2500A/600V</v>
      </c>
      <c r="E534" s="96"/>
      <c r="F534" s="96"/>
      <c r="G534" s="96"/>
      <c r="H534" s="96"/>
      <c r="I534" s="96"/>
      <c r="J534" s="96"/>
      <c r="K534" s="96"/>
      <c r="L534" s="184" t="str">
        <f>'0_critérios'!$A$3</f>
        <v>SIURB-EDIF-UNIT-JAN/26</v>
      </c>
      <c r="M534" s="142" t="str">
        <f>IFERROR(__xludf.DUMMYFUNCTION("VLOOKUP(C534,IMPORTRANGE('0_critérios'!$C$3,'0_critérios'!$B$3),3,0)"),"UN")</f>
        <v>UN</v>
      </c>
      <c r="N534" s="143">
        <f>IFERROR(__xludf.DUMMYFUNCTION("VLOOKUP(C534,IMPORTRANGE('0_critérios'!$C$3,'0_critérios'!$B$3),4,0)"),70548.02)</f>
        <v>70548.02</v>
      </c>
      <c r="O534" s="144">
        <f>TRUNC(IF(E536&gt;0,E536,IF(J536&lt;&gt;"-",J536,IF(I536&gt;0,I536,""))),2)</f>
        <v>1</v>
      </c>
      <c r="P534" s="254"/>
    </row>
    <row r="535">
      <c r="A535" s="253"/>
      <c r="B535" s="146"/>
      <c r="C535" s="122"/>
      <c r="D535" s="171" t="s">
        <v>452</v>
      </c>
      <c r="E535" s="172" t="s">
        <v>38</v>
      </c>
      <c r="F535" s="172" t="s">
        <v>459</v>
      </c>
      <c r="G535" s="172" t="s">
        <v>460</v>
      </c>
      <c r="H535" s="173" t="s">
        <v>461</v>
      </c>
      <c r="I535" s="172" t="s">
        <v>462</v>
      </c>
      <c r="J535" s="172" t="s">
        <v>463</v>
      </c>
      <c r="K535" s="174" t="s">
        <v>458</v>
      </c>
      <c r="L535" s="151"/>
      <c r="M535" s="151"/>
      <c r="N535" s="151"/>
      <c r="O535" s="152"/>
      <c r="P535" s="254"/>
    </row>
    <row r="536">
      <c r="A536" s="253"/>
      <c r="B536" s="153"/>
      <c r="C536" s="154"/>
      <c r="D536" s="265"/>
      <c r="E536" s="176">
        <v>1.0</v>
      </c>
      <c r="F536" s="176"/>
      <c r="G536" s="176"/>
      <c r="H536" s="176"/>
      <c r="I536" s="177" t="str">
        <f>IF(J536&lt;&gt;"-","-",IF(F536*G536=0,"-",TRUNC(F536*G536,2)))</f>
        <v>-</v>
      </c>
      <c r="J536" s="178" t="str">
        <f>IF(F536*G536*H536=0,"-",TRUNC(F536*G536*H536,2))</f>
        <v>-</v>
      </c>
      <c r="K536" s="179"/>
      <c r="L536" s="160"/>
      <c r="M536" s="160"/>
      <c r="N536" s="160"/>
      <c r="O536" s="161"/>
      <c r="P536" s="254"/>
    </row>
    <row r="537">
      <c r="A537" s="253"/>
      <c r="B537" s="266"/>
      <c r="L537" s="267"/>
      <c r="O537" s="268"/>
      <c r="P537" s="254"/>
    </row>
    <row r="538">
      <c r="A538" s="253"/>
      <c r="B538" s="137" t="s">
        <v>289</v>
      </c>
      <c r="C538" s="138" t="s">
        <v>190</v>
      </c>
      <c r="D538" s="186" t="str">
        <f>IFERROR(__xludf.DUMMYFUNCTION("VLOOKUP(C538,IMPORTRANGE('0_critérios'!$C$3,'0_critérios'!$B$3),2,0)"),"MINI DISJUNTOR - TIPO EUROPEU (IEC) - TRIPOLAR 32/50A")</f>
        <v>MINI DISJUNTOR - TIPO EUROPEU (IEC) - TRIPOLAR 32/50A</v>
      </c>
      <c r="E538" s="96"/>
      <c r="F538" s="96"/>
      <c r="G538" s="96"/>
      <c r="H538" s="96"/>
      <c r="I538" s="96"/>
      <c r="J538" s="96"/>
      <c r="K538" s="96"/>
      <c r="L538" s="184" t="str">
        <f>'0_critérios'!$A$3</f>
        <v>SIURB-EDIF-UNIT-JAN/26</v>
      </c>
      <c r="M538" s="142" t="str">
        <f>IFERROR(__xludf.DUMMYFUNCTION("VLOOKUP(C538,IMPORTRANGE('0_critérios'!$C$3,'0_critérios'!$B$3),3,0)"),"UN")</f>
        <v>UN</v>
      </c>
      <c r="N538" s="143">
        <f>IFERROR(__xludf.DUMMYFUNCTION("VLOOKUP(C538,IMPORTRANGE('0_critérios'!$C$3,'0_critérios'!$B$3),4,0)"),106.96)</f>
        <v>106.96</v>
      </c>
      <c r="O538" s="144">
        <f>TRUNC(IF(E540&gt;0,E540,IF(J540&lt;&gt;"-",J540,IF(I540&gt;0,I540,""))),2)</f>
        <v>1</v>
      </c>
      <c r="P538" s="254"/>
    </row>
    <row r="539">
      <c r="A539" s="253"/>
      <c r="B539" s="146"/>
      <c r="C539" s="122"/>
      <c r="D539" s="171" t="s">
        <v>452</v>
      </c>
      <c r="E539" s="172" t="s">
        <v>38</v>
      </c>
      <c r="F539" s="172" t="s">
        <v>459</v>
      </c>
      <c r="G539" s="172" t="s">
        <v>460</v>
      </c>
      <c r="H539" s="173" t="s">
        <v>461</v>
      </c>
      <c r="I539" s="172" t="s">
        <v>462</v>
      </c>
      <c r="J539" s="172" t="s">
        <v>463</v>
      </c>
      <c r="K539" s="174" t="s">
        <v>458</v>
      </c>
      <c r="L539" s="151"/>
      <c r="M539" s="151"/>
      <c r="N539" s="151"/>
      <c r="O539" s="152"/>
      <c r="P539" s="254"/>
    </row>
    <row r="540">
      <c r="A540" s="253"/>
      <c r="B540" s="153"/>
      <c r="C540" s="154"/>
      <c r="D540" s="265"/>
      <c r="E540" s="176">
        <v>1.0</v>
      </c>
      <c r="F540" s="176"/>
      <c r="G540" s="176"/>
      <c r="H540" s="176"/>
      <c r="I540" s="177" t="str">
        <f>IF(J540&lt;&gt;"-","-",IF(F540*G540=0,"-",TRUNC(F540*G540,2)))</f>
        <v>-</v>
      </c>
      <c r="J540" s="178" t="str">
        <f>IF(F540*G540*H540=0,"-",TRUNC(F540*G540*H540,2))</f>
        <v>-</v>
      </c>
      <c r="K540" s="179"/>
      <c r="L540" s="160"/>
      <c r="M540" s="160"/>
      <c r="N540" s="160"/>
      <c r="O540" s="161"/>
      <c r="P540" s="254"/>
    </row>
    <row r="541">
      <c r="A541" s="253"/>
      <c r="B541" s="128"/>
      <c r="C541" s="129"/>
      <c r="D541" s="84"/>
      <c r="E541" s="86"/>
      <c r="F541" s="86"/>
      <c r="G541" s="86"/>
      <c r="H541" s="86"/>
      <c r="I541" s="86"/>
      <c r="J541" s="86"/>
      <c r="K541" s="84"/>
      <c r="L541" s="71"/>
      <c r="M541" s="71"/>
      <c r="N541" s="130"/>
      <c r="O541" s="131"/>
      <c r="P541" s="254"/>
    </row>
    <row r="542">
      <c r="A542" s="253"/>
      <c r="B542" s="137" t="s">
        <v>290</v>
      </c>
      <c r="C542" s="138" t="s">
        <v>124</v>
      </c>
      <c r="D542" s="186" t="str">
        <f>IFERROR(__xludf.DUMMYFUNCTION("VLOOKUP(C542,IMPORTRANGE('0_critérios'!$C$3,'0_critérios'!$B$3),2,0)"),"DPS - DISPOSITIVO PROTEÇÃO CONTRA SURTOS 275V - 40KA")</f>
        <v>DPS - DISPOSITIVO PROTEÇÃO CONTRA SURTOS 275V - 40KA</v>
      </c>
      <c r="E542" s="96"/>
      <c r="F542" s="96"/>
      <c r="G542" s="96"/>
      <c r="H542" s="96"/>
      <c r="I542" s="96"/>
      <c r="J542" s="96"/>
      <c r="K542" s="96"/>
      <c r="L542" s="184" t="str">
        <f>'0_critérios'!$A$3</f>
        <v>SIURB-EDIF-UNIT-JAN/26</v>
      </c>
      <c r="M542" s="142" t="str">
        <f>IFERROR(__xludf.DUMMYFUNCTION("VLOOKUP(C542,IMPORTRANGE('0_critérios'!$C$3,'0_critérios'!$B$3),3,0)"),"UN")</f>
        <v>UN</v>
      </c>
      <c r="N542" s="143">
        <f>IFERROR(__xludf.DUMMYFUNCTION("VLOOKUP(C542,IMPORTRANGE('0_critérios'!$C$3,'0_critérios'!$B$3),4,0)"),250.7)</f>
        <v>250.7</v>
      </c>
      <c r="O542" s="144">
        <f>TRUNC(IF(E544&gt;0,E544,IF(J544&lt;&gt;"-",J544,IF(I544&gt;0,I544,""))),2)</f>
        <v>4</v>
      </c>
      <c r="P542" s="254"/>
    </row>
    <row r="543">
      <c r="A543" s="253"/>
      <c r="B543" s="146"/>
      <c r="C543" s="122"/>
      <c r="D543" s="171" t="s">
        <v>452</v>
      </c>
      <c r="E543" s="172" t="s">
        <v>38</v>
      </c>
      <c r="F543" s="172" t="s">
        <v>459</v>
      </c>
      <c r="G543" s="172" t="s">
        <v>460</v>
      </c>
      <c r="H543" s="173" t="s">
        <v>461</v>
      </c>
      <c r="I543" s="172" t="s">
        <v>462</v>
      </c>
      <c r="J543" s="172" t="s">
        <v>463</v>
      </c>
      <c r="K543" s="174" t="s">
        <v>458</v>
      </c>
      <c r="L543" s="151"/>
      <c r="M543" s="151"/>
      <c r="N543" s="151"/>
      <c r="O543" s="152"/>
      <c r="P543" s="254"/>
    </row>
    <row r="544">
      <c r="A544" s="253"/>
      <c r="B544" s="153"/>
      <c r="C544" s="154"/>
      <c r="D544" s="265"/>
      <c r="E544" s="176">
        <v>4.0</v>
      </c>
      <c r="F544" s="176"/>
      <c r="G544" s="176"/>
      <c r="H544" s="176"/>
      <c r="I544" s="177" t="str">
        <f>IF(J544&lt;&gt;"-","-",IF(F544*G544=0,"-",TRUNC(F544*G544,2)))</f>
        <v>-</v>
      </c>
      <c r="J544" s="178" t="str">
        <f>IF(F544*G544*H544=0,"-",TRUNC(F544*G544*H544,2))</f>
        <v>-</v>
      </c>
      <c r="K544" s="179"/>
      <c r="L544" s="160"/>
      <c r="M544" s="160"/>
      <c r="N544" s="160"/>
      <c r="O544" s="161"/>
      <c r="P544" s="254"/>
    </row>
    <row r="545">
      <c r="A545" s="253"/>
      <c r="B545" s="128"/>
      <c r="C545" s="129"/>
      <c r="D545" s="84"/>
      <c r="E545" s="86"/>
      <c r="F545" s="86"/>
      <c r="G545" s="86"/>
      <c r="H545" s="86"/>
      <c r="I545" s="86"/>
      <c r="J545" s="86"/>
      <c r="K545" s="84"/>
      <c r="L545" s="71"/>
      <c r="M545" s="71"/>
      <c r="N545" s="130"/>
      <c r="O545" s="131"/>
      <c r="P545" s="254"/>
    </row>
    <row r="546">
      <c r="A546" s="253"/>
      <c r="B546" s="137" t="s">
        <v>291</v>
      </c>
      <c r="C546" s="138" t="s">
        <v>292</v>
      </c>
      <c r="D546" s="186" t="str">
        <f>IFERROR(__xludf.DUMMYFUNCTION("VLOOKUP(C546,IMPORTRANGE('0_critérios'!$C$3,'0_critérios'!$B$3),2,0)"),"TRANSFORMADOR DE CORRENTE PARA PROTEÇÃO RELAÇÃO 20:5A")</f>
        <v>TRANSFORMADOR DE CORRENTE PARA PROTEÇÃO RELAÇÃO 20:5A</v>
      </c>
      <c r="E546" s="96"/>
      <c r="F546" s="96"/>
      <c r="G546" s="96"/>
      <c r="H546" s="96"/>
      <c r="I546" s="96"/>
      <c r="J546" s="96"/>
      <c r="K546" s="96"/>
      <c r="L546" s="184" t="str">
        <f>'0_critérios'!$A$3</f>
        <v>SIURB-EDIF-UNIT-JAN/26</v>
      </c>
      <c r="M546" s="142" t="str">
        <f>IFERROR(__xludf.DUMMYFUNCTION("VLOOKUP(C546,IMPORTRANGE('0_critérios'!$C$3,'0_critérios'!$B$3),3,0)"),"UN")</f>
        <v>UN</v>
      </c>
      <c r="N546" s="143">
        <f>IFERROR(__xludf.DUMMYFUNCTION("VLOOKUP(C546,IMPORTRANGE('0_critérios'!$C$3,'0_critérios'!$B$3),4,0)"),1677.71)</f>
        <v>1677.71</v>
      </c>
      <c r="O546" s="144">
        <f>TRUNC(IF(E548&gt;0,E548,IF(J548&lt;&gt;"-",J548,IF(I548&gt;0,I548,""))),2)</f>
        <v>3</v>
      </c>
      <c r="P546" s="254"/>
    </row>
    <row r="547">
      <c r="A547" s="253"/>
      <c r="B547" s="146"/>
      <c r="C547" s="122"/>
      <c r="D547" s="171" t="s">
        <v>452</v>
      </c>
      <c r="E547" s="172" t="s">
        <v>38</v>
      </c>
      <c r="F547" s="172" t="s">
        <v>459</v>
      </c>
      <c r="G547" s="172" t="s">
        <v>460</v>
      </c>
      <c r="H547" s="173" t="s">
        <v>461</v>
      </c>
      <c r="I547" s="172" t="s">
        <v>462</v>
      </c>
      <c r="J547" s="172" t="s">
        <v>463</v>
      </c>
      <c r="K547" s="174" t="s">
        <v>458</v>
      </c>
      <c r="L547" s="151"/>
      <c r="M547" s="151"/>
      <c r="N547" s="151"/>
      <c r="O547" s="152"/>
      <c r="P547" s="254"/>
    </row>
    <row r="548">
      <c r="A548" s="253"/>
      <c r="B548" s="153"/>
      <c r="C548" s="154"/>
      <c r="D548" s="265"/>
      <c r="E548" s="176">
        <v>3.0</v>
      </c>
      <c r="F548" s="176"/>
      <c r="G548" s="176"/>
      <c r="H548" s="176"/>
      <c r="I548" s="177" t="str">
        <f>IF(J548&lt;&gt;"-","-",IF(F548*G548=0,"-",TRUNC(F548*G548,2)))</f>
        <v>-</v>
      </c>
      <c r="J548" s="178" t="str">
        <f>IF(F548*G548*H548=0,"-",TRUNC(F548*G548*H548,2))</f>
        <v>-</v>
      </c>
      <c r="K548" s="179"/>
      <c r="L548" s="160"/>
      <c r="M548" s="160"/>
      <c r="N548" s="160"/>
      <c r="O548" s="161"/>
      <c r="P548" s="254"/>
    </row>
    <row r="549">
      <c r="A549" s="253"/>
      <c r="B549" s="266"/>
      <c r="L549" s="267"/>
      <c r="O549" s="268"/>
      <c r="P549" s="254"/>
    </row>
    <row r="550">
      <c r="A550" s="253"/>
      <c r="B550" s="137" t="s">
        <v>294</v>
      </c>
      <c r="C550" s="138" t="s">
        <v>295</v>
      </c>
      <c r="D550" s="186" t="str">
        <f>IFERROR(__xludf.DUMMYFUNCTION("VLOOKUP(C550,IMPORTRANGE('0_critérios'!$C$3,'0_critérios'!$B$3),2,0)"),"DISJUNTOR AUTOMÁTICO TRIPOLAR A SECO  800A/600V")</f>
        <v>DISJUNTOR AUTOMÁTICO TRIPOLAR A SECO  800A/600V</v>
      </c>
      <c r="E550" s="96"/>
      <c r="F550" s="96"/>
      <c r="G550" s="96"/>
      <c r="H550" s="96"/>
      <c r="I550" s="96"/>
      <c r="J550" s="96"/>
      <c r="K550" s="96"/>
      <c r="L550" s="184" t="str">
        <f>'0_critérios'!$A$3</f>
        <v>SIURB-EDIF-UNIT-JAN/26</v>
      </c>
      <c r="M550" s="142" t="str">
        <f>IFERROR(__xludf.DUMMYFUNCTION("VLOOKUP(C550,IMPORTRANGE('0_critérios'!$C$3,'0_critérios'!$B$3),3,0)"),"UN")</f>
        <v>UN</v>
      </c>
      <c r="N550" s="143">
        <f>IFERROR(__xludf.DUMMYFUNCTION("VLOOKUP(C550,IMPORTRANGE('0_critérios'!$C$3,'0_critérios'!$B$3),4,0)"),44406.08)</f>
        <v>44406.08</v>
      </c>
      <c r="O550" s="144">
        <f>TRUNC(IF(E552&gt;0,E552,IF(J552&lt;&gt;"-",J552,IF(I552&gt;0,I552,""))),2)</f>
        <v>1</v>
      </c>
      <c r="P550" s="254"/>
    </row>
    <row r="551">
      <c r="A551" s="253"/>
      <c r="B551" s="146"/>
      <c r="C551" s="122"/>
      <c r="D551" s="171" t="s">
        <v>452</v>
      </c>
      <c r="E551" s="172" t="s">
        <v>38</v>
      </c>
      <c r="F551" s="172" t="s">
        <v>459</v>
      </c>
      <c r="G551" s="172" t="s">
        <v>460</v>
      </c>
      <c r="H551" s="173" t="s">
        <v>461</v>
      </c>
      <c r="I551" s="172" t="s">
        <v>462</v>
      </c>
      <c r="J551" s="172" t="s">
        <v>463</v>
      </c>
      <c r="K551" s="174" t="s">
        <v>458</v>
      </c>
      <c r="L551" s="151"/>
      <c r="M551" s="151"/>
      <c r="N551" s="151"/>
      <c r="O551" s="152"/>
      <c r="P551" s="254"/>
    </row>
    <row r="552">
      <c r="A552" s="253"/>
      <c r="B552" s="153"/>
      <c r="C552" s="154"/>
      <c r="D552" s="265"/>
      <c r="E552" s="176">
        <v>1.0</v>
      </c>
      <c r="F552" s="176"/>
      <c r="G552" s="176"/>
      <c r="H552" s="176"/>
      <c r="I552" s="177" t="str">
        <f>IF(J552&lt;&gt;"-","-",IF(F552*G552=0,"-",TRUNC(F552*G552,2)))</f>
        <v>-</v>
      </c>
      <c r="J552" s="178" t="str">
        <f>IF(F552*G552*H552=0,"-",TRUNC(F552*G552*H552,2))</f>
        <v>-</v>
      </c>
      <c r="K552" s="179"/>
      <c r="L552" s="160"/>
      <c r="M552" s="160"/>
      <c r="N552" s="160"/>
      <c r="O552" s="161"/>
      <c r="P552" s="254"/>
    </row>
    <row r="553">
      <c r="A553" s="253"/>
      <c r="B553" s="266"/>
      <c r="L553" s="267"/>
      <c r="O553" s="268"/>
      <c r="P553" s="254"/>
    </row>
    <row r="554">
      <c r="A554" s="253"/>
      <c r="B554" s="137" t="s">
        <v>297</v>
      </c>
      <c r="C554" s="138" t="s">
        <v>298</v>
      </c>
      <c r="D554" s="186" t="str">
        <f>IFERROR(__xludf.DUMMYFUNCTION("VLOOKUP(C554,IMPORTRANGE('0_critérios'!$C$3,'0_critérios'!$B$3),2,0)"),"DISJUNTOR AUTOMÁTICO TRIPOLAR A SECO 1000A/600V")</f>
        <v>DISJUNTOR AUTOMÁTICO TRIPOLAR A SECO 1000A/600V</v>
      </c>
      <c r="E554" s="96"/>
      <c r="F554" s="96"/>
      <c r="G554" s="96"/>
      <c r="H554" s="96"/>
      <c r="I554" s="96"/>
      <c r="J554" s="96"/>
      <c r="K554" s="96"/>
      <c r="L554" s="184" t="str">
        <f>'0_critérios'!$A$3</f>
        <v>SIURB-EDIF-UNIT-JAN/26</v>
      </c>
      <c r="M554" s="142" t="str">
        <f>IFERROR(__xludf.DUMMYFUNCTION("VLOOKUP(C554,IMPORTRANGE('0_critérios'!$C$3,'0_critérios'!$B$3),3,0)"),"UN")</f>
        <v>UN</v>
      </c>
      <c r="N554" s="143">
        <f>IFERROR(__xludf.DUMMYFUNCTION("VLOOKUP(C554,IMPORTRANGE('0_critérios'!$C$3,'0_critérios'!$B$3),4,0)"),24724.61)</f>
        <v>24724.61</v>
      </c>
      <c r="O554" s="144">
        <f>TRUNC(IF(E556&gt;0,E556,IF(J556&lt;&gt;"-",J556,IF(I556&gt;0,I556,""))),2)</f>
        <v>1</v>
      </c>
      <c r="P554" s="254"/>
    </row>
    <row r="555">
      <c r="A555" s="253"/>
      <c r="B555" s="146"/>
      <c r="C555" s="122"/>
      <c r="D555" s="171" t="s">
        <v>452</v>
      </c>
      <c r="E555" s="172" t="s">
        <v>38</v>
      </c>
      <c r="F555" s="172" t="s">
        <v>459</v>
      </c>
      <c r="G555" s="172" t="s">
        <v>460</v>
      </c>
      <c r="H555" s="173" t="s">
        <v>461</v>
      </c>
      <c r="I555" s="172" t="s">
        <v>462</v>
      </c>
      <c r="J555" s="172" t="s">
        <v>463</v>
      </c>
      <c r="K555" s="174" t="s">
        <v>458</v>
      </c>
      <c r="L555" s="151"/>
      <c r="M555" s="151"/>
      <c r="N555" s="151"/>
      <c r="O555" s="152"/>
      <c r="P555" s="254"/>
    </row>
    <row r="556">
      <c r="A556" s="253"/>
      <c r="B556" s="153"/>
      <c r="C556" s="154"/>
      <c r="D556" s="265"/>
      <c r="E556" s="176">
        <v>1.0</v>
      </c>
      <c r="F556" s="176"/>
      <c r="G556" s="176"/>
      <c r="H556" s="176"/>
      <c r="I556" s="177" t="str">
        <f>IF(J556&lt;&gt;"-","-",IF(F556*G556=0,"-",TRUNC(F556*G556,2)))</f>
        <v>-</v>
      </c>
      <c r="J556" s="178" t="str">
        <f>IF(F556*G556*H556=0,"-",TRUNC(F556*G556*H556,2))</f>
        <v>-</v>
      </c>
      <c r="K556" s="179"/>
      <c r="L556" s="160"/>
      <c r="M556" s="160"/>
      <c r="N556" s="160"/>
      <c r="O556" s="161"/>
      <c r="P556" s="254"/>
    </row>
    <row r="557">
      <c r="A557" s="253"/>
      <c r="B557" s="128"/>
      <c r="C557" s="129"/>
      <c r="D557" s="84"/>
      <c r="E557" s="86"/>
      <c r="F557" s="86"/>
      <c r="G557" s="86"/>
      <c r="H557" s="86"/>
      <c r="I557" s="86"/>
      <c r="J557" s="86"/>
      <c r="K557" s="84"/>
      <c r="L557" s="71"/>
      <c r="M557" s="71"/>
      <c r="N557" s="130"/>
      <c r="O557" s="131"/>
      <c r="P557" s="254"/>
    </row>
    <row r="558">
      <c r="A558" s="253"/>
      <c r="B558" s="137" t="s">
        <v>300</v>
      </c>
      <c r="C558" s="138" t="s">
        <v>301</v>
      </c>
      <c r="D558" s="186" t="str">
        <f>IFERROR(__xludf.DUMMYFUNCTION("VLOOKUP(C558,IMPORTRANGE('0_critérios'!$C$3,'0_critérios'!$B$3),2,0)"),"DISJUNTOR CAIXA MOLDADA TRIPOLAR 150A COM DISPARADOR TERMOMAGNÉTICO AJUSTÁVEL")</f>
        <v>DISJUNTOR CAIXA MOLDADA TRIPOLAR 150A COM DISPARADOR TERMOMAGNÉTICO AJUSTÁVEL</v>
      </c>
      <c r="E558" s="96"/>
      <c r="F558" s="96"/>
      <c r="G558" s="96"/>
      <c r="H558" s="96"/>
      <c r="I558" s="96"/>
      <c r="J558" s="96"/>
      <c r="K558" s="96"/>
      <c r="L558" s="184" t="str">
        <f>'0_critérios'!$A$3</f>
        <v>SIURB-EDIF-UNIT-JAN/26</v>
      </c>
      <c r="M558" s="142" t="str">
        <f>IFERROR(__xludf.DUMMYFUNCTION("VLOOKUP(C558,IMPORTRANGE('0_critérios'!$C$3,'0_critérios'!$B$3),3,0)"),"UN")</f>
        <v>UN</v>
      </c>
      <c r="N558" s="143">
        <f>IFERROR(__xludf.DUMMYFUNCTION("VLOOKUP(C558,IMPORTRANGE('0_critérios'!$C$3,'0_critérios'!$B$3),4,0)"),1401.0)</f>
        <v>1401</v>
      </c>
      <c r="O558" s="144">
        <f>TRUNC(IF(E560&gt;0,E560,IF(J560&lt;&gt;"-",J560,IF(I560&gt;0,I560,""))),2)</f>
        <v>1</v>
      </c>
      <c r="P558" s="254"/>
    </row>
    <row r="559">
      <c r="A559" s="253"/>
      <c r="B559" s="146"/>
      <c r="C559" s="122"/>
      <c r="D559" s="171" t="s">
        <v>452</v>
      </c>
      <c r="E559" s="172" t="s">
        <v>38</v>
      </c>
      <c r="F559" s="172" t="s">
        <v>459</v>
      </c>
      <c r="G559" s="172" t="s">
        <v>460</v>
      </c>
      <c r="H559" s="173" t="s">
        <v>461</v>
      </c>
      <c r="I559" s="172" t="s">
        <v>462</v>
      </c>
      <c r="J559" s="172" t="s">
        <v>463</v>
      </c>
      <c r="K559" s="174" t="s">
        <v>458</v>
      </c>
      <c r="L559" s="151"/>
      <c r="M559" s="151"/>
      <c r="N559" s="151"/>
      <c r="O559" s="152"/>
      <c r="P559" s="254"/>
    </row>
    <row r="560">
      <c r="A560" s="253"/>
      <c r="B560" s="153"/>
      <c r="C560" s="154"/>
      <c r="D560" s="265"/>
      <c r="E560" s="176">
        <v>1.0</v>
      </c>
      <c r="F560" s="176"/>
      <c r="G560" s="176"/>
      <c r="H560" s="176"/>
      <c r="I560" s="177" t="str">
        <f>IF(J560&lt;&gt;"-","-",IF(F560*G560=0,"-",TRUNC(F560*G560,2)))</f>
        <v>-</v>
      </c>
      <c r="J560" s="178" t="str">
        <f>IF(F560*G560*H560=0,"-",TRUNC(F560*G560*H560,2))</f>
        <v>-</v>
      </c>
      <c r="K560" s="179"/>
      <c r="L560" s="160"/>
      <c r="M560" s="160"/>
      <c r="N560" s="160"/>
      <c r="O560" s="161"/>
      <c r="P560" s="254"/>
    </row>
    <row r="561">
      <c r="A561" s="253"/>
      <c r="B561" s="128"/>
      <c r="C561" s="129"/>
      <c r="D561" s="84"/>
      <c r="E561" s="86"/>
      <c r="F561" s="86"/>
      <c r="G561" s="86"/>
      <c r="H561" s="86"/>
      <c r="I561" s="86"/>
      <c r="J561" s="86"/>
      <c r="K561" s="84"/>
      <c r="L561" s="71"/>
      <c r="M561" s="71"/>
      <c r="N561" s="130"/>
      <c r="O561" s="131"/>
      <c r="P561" s="254"/>
    </row>
    <row r="562">
      <c r="A562" s="253"/>
      <c r="B562" s="137" t="s">
        <v>303</v>
      </c>
      <c r="C562" s="138" t="s">
        <v>242</v>
      </c>
      <c r="D562" s="186" t="str">
        <f>IFERROR(__xludf.DUMMYFUNCTION("VLOOKUP(C562,IMPORTRANGE('0_critérios'!$C$3,'0_critérios'!$B$3),2,0)"),"MINI DISJUNTOR - TIPO EUROPEU (IEC) - TRIPOLAR 63A")</f>
        <v>MINI DISJUNTOR - TIPO EUROPEU (IEC) - TRIPOLAR 63A</v>
      </c>
      <c r="E562" s="96"/>
      <c r="F562" s="96"/>
      <c r="G562" s="96"/>
      <c r="H562" s="96"/>
      <c r="I562" s="96"/>
      <c r="J562" s="96"/>
      <c r="K562" s="96"/>
      <c r="L562" s="184" t="str">
        <f>'0_critérios'!$A$3</f>
        <v>SIURB-EDIF-UNIT-JAN/26</v>
      </c>
      <c r="M562" s="142" t="str">
        <f>IFERROR(__xludf.DUMMYFUNCTION("VLOOKUP(C562,IMPORTRANGE('0_critérios'!$C$3,'0_critérios'!$B$3),3,0)"),"UN")</f>
        <v>UN</v>
      </c>
      <c r="N562" s="143">
        <f>IFERROR(__xludf.DUMMYFUNCTION("VLOOKUP(C562,IMPORTRANGE('0_critérios'!$C$3,'0_critérios'!$B$3),4,0)"),127.78)</f>
        <v>127.78</v>
      </c>
      <c r="O562" s="144">
        <f>TRUNC(IF(E564&gt;0,E564,IF(J564&lt;&gt;"-",J564,IF(I564&gt;0,I564,""))),2)</f>
        <v>1</v>
      </c>
      <c r="P562" s="254"/>
    </row>
    <row r="563">
      <c r="A563" s="253"/>
      <c r="B563" s="146"/>
      <c r="C563" s="122"/>
      <c r="D563" s="171" t="s">
        <v>452</v>
      </c>
      <c r="E563" s="172" t="s">
        <v>38</v>
      </c>
      <c r="F563" s="172" t="s">
        <v>459</v>
      </c>
      <c r="G563" s="172" t="s">
        <v>460</v>
      </c>
      <c r="H563" s="173" t="s">
        <v>461</v>
      </c>
      <c r="I563" s="172" t="s">
        <v>462</v>
      </c>
      <c r="J563" s="172" t="s">
        <v>463</v>
      </c>
      <c r="K563" s="174" t="s">
        <v>458</v>
      </c>
      <c r="L563" s="151"/>
      <c r="M563" s="151"/>
      <c r="N563" s="151"/>
      <c r="O563" s="152"/>
      <c r="P563" s="254"/>
    </row>
    <row r="564">
      <c r="A564" s="253"/>
      <c r="B564" s="153"/>
      <c r="C564" s="154"/>
      <c r="D564" s="265"/>
      <c r="E564" s="176">
        <v>1.0</v>
      </c>
      <c r="F564" s="176"/>
      <c r="G564" s="176"/>
      <c r="H564" s="176"/>
      <c r="I564" s="177" t="str">
        <f>IF(J564&lt;&gt;"-","-",IF(F564*G564=0,"-",TRUNC(F564*G564,2)))</f>
        <v>-</v>
      </c>
      <c r="J564" s="178" t="str">
        <f>IF(F564*G564*H564=0,"-",TRUNC(F564*G564*H564,2))</f>
        <v>-</v>
      </c>
      <c r="K564" s="179"/>
      <c r="L564" s="160"/>
      <c r="M564" s="160"/>
      <c r="N564" s="160"/>
      <c r="O564" s="161"/>
      <c r="P564" s="254"/>
    </row>
    <row r="565">
      <c r="A565" s="253"/>
      <c r="B565" s="266"/>
      <c r="L565" s="267"/>
      <c r="O565" s="268"/>
      <c r="P565" s="254"/>
    </row>
    <row r="566">
      <c r="A566" s="253"/>
      <c r="B566" s="218" t="s">
        <v>304</v>
      </c>
      <c r="C566" s="135" t="s">
        <v>305</v>
      </c>
      <c r="D566" s="115"/>
      <c r="E566" s="115"/>
      <c r="F566" s="115"/>
      <c r="G566" s="115"/>
      <c r="H566" s="115"/>
      <c r="I566" s="115"/>
      <c r="J566" s="115"/>
      <c r="K566" s="115"/>
      <c r="L566" s="115"/>
      <c r="M566" s="115"/>
      <c r="N566" s="115"/>
      <c r="O566" s="116"/>
      <c r="P566" s="254"/>
    </row>
    <row r="567">
      <c r="A567" s="253"/>
      <c r="B567" s="128"/>
      <c r="C567" s="129"/>
      <c r="D567" s="84"/>
      <c r="E567" s="86"/>
      <c r="F567" s="86"/>
      <c r="G567" s="86"/>
      <c r="H567" s="86"/>
      <c r="I567" s="86"/>
      <c r="J567" s="86"/>
      <c r="K567" s="84"/>
      <c r="L567" s="71"/>
      <c r="M567" s="71"/>
      <c r="N567" s="130"/>
      <c r="O567" s="131"/>
      <c r="P567" s="254"/>
    </row>
    <row r="568">
      <c r="A568" s="253"/>
      <c r="B568" s="137" t="s">
        <v>306</v>
      </c>
      <c r="C568" s="183" t="s">
        <v>284</v>
      </c>
      <c r="D568" s="186" t="str">
        <f>VLOOKUP(C568,'3_COMPOSIÇÃO'!A:E,2,0)</f>
        <v>Painel de sobrepor auto suportável tipo armário - QGBT - com disjuntores e acessórios, dim: 1900x1000x400mm</v>
      </c>
      <c r="E568" s="96"/>
      <c r="F568" s="96"/>
      <c r="G568" s="96"/>
      <c r="H568" s="96"/>
      <c r="I568" s="96"/>
      <c r="J568" s="96"/>
      <c r="K568" s="140"/>
      <c r="L568" s="187" t="s">
        <v>96</v>
      </c>
      <c r="M568" s="188" t="str">
        <f>VLOOKUP(C568,'3_COMPOSIÇÃO'!A:E,3,0)</f>
        <v>UN</v>
      </c>
      <c r="N568" s="188">
        <f>VLOOKUP(C568,'3_COMPOSIÇÃO'!A:E,5,0)</f>
        <v>27378.51</v>
      </c>
      <c r="O568" s="144">
        <f>IF(E570&gt;0,E570,IF(J570&lt;&gt;"-",J570,IF(I570&gt;0,I570,"")))</f>
        <v>1</v>
      </c>
      <c r="P568" s="254"/>
    </row>
    <row r="569">
      <c r="A569" s="253"/>
      <c r="B569" s="146"/>
      <c r="C569" s="122"/>
      <c r="D569" s="189" t="s">
        <v>452</v>
      </c>
      <c r="E569" s="189" t="s">
        <v>38</v>
      </c>
      <c r="F569" s="189" t="s">
        <v>459</v>
      </c>
      <c r="G569" s="189" t="s">
        <v>460</v>
      </c>
      <c r="H569" s="190" t="s">
        <v>461</v>
      </c>
      <c r="I569" s="189" t="s">
        <v>462</v>
      </c>
      <c r="J569" s="189" t="s">
        <v>463</v>
      </c>
      <c r="K569" s="191" t="s">
        <v>458</v>
      </c>
      <c r="L569" s="122"/>
      <c r="M569" s="122"/>
      <c r="N569" s="122"/>
      <c r="O569" s="152"/>
      <c r="P569" s="254"/>
    </row>
    <row r="570">
      <c r="A570" s="253"/>
      <c r="B570" s="153"/>
      <c r="C570" s="154"/>
      <c r="D570" s="192"/>
      <c r="E570" s="193">
        <v>1.0</v>
      </c>
      <c r="F570" s="193"/>
      <c r="G570" s="193"/>
      <c r="H570" s="194"/>
      <c r="I570" s="195"/>
      <c r="J570" s="195" t="str">
        <f>IF(K570&lt;&gt;"-","-",IF(G570*H570=0,"-",TRUNC(G570*H570,2)))</f>
        <v>-</v>
      </c>
      <c r="K570" s="196"/>
      <c r="L570" s="154"/>
      <c r="M570" s="154"/>
      <c r="N570" s="154"/>
      <c r="O570" s="161"/>
      <c r="P570" s="254"/>
    </row>
    <row r="571">
      <c r="A571" s="253"/>
      <c r="B571" s="128"/>
      <c r="C571" s="129"/>
      <c r="D571" s="84"/>
      <c r="E571" s="86"/>
      <c r="F571" s="86"/>
      <c r="G571" s="86"/>
      <c r="H571" s="86"/>
      <c r="I571" s="86"/>
      <c r="J571" s="86"/>
      <c r="K571" s="84"/>
      <c r="L571" s="71"/>
      <c r="M571" s="71"/>
      <c r="N571" s="130"/>
      <c r="O571" s="131"/>
      <c r="P571" s="254"/>
    </row>
    <row r="572">
      <c r="A572" s="253"/>
      <c r="B572" s="137" t="s">
        <v>308</v>
      </c>
      <c r="C572" s="138" t="s">
        <v>309</v>
      </c>
      <c r="D572" s="186" t="str">
        <f>IFERROR(__xludf.DUMMYFUNCTION("VLOOKUP(C572,IMPORTRANGE('0_critérios'!$C$3,'0_critérios'!$B$3),2,0)"),"DISJUNTOR CAIXA MOLDADA TRIPOLAR 400A COM DISPARADOR TERMOMAGNÉTICO AJUSTÁVEL")</f>
        <v>DISJUNTOR CAIXA MOLDADA TRIPOLAR 400A COM DISPARADOR TERMOMAGNÉTICO AJUSTÁVEL</v>
      </c>
      <c r="E572" s="96"/>
      <c r="F572" s="96"/>
      <c r="G572" s="96"/>
      <c r="H572" s="96"/>
      <c r="I572" s="96"/>
      <c r="J572" s="96"/>
      <c r="K572" s="96"/>
      <c r="L572" s="184" t="str">
        <f>'0_critérios'!$A$3</f>
        <v>SIURB-EDIF-UNIT-JAN/26</v>
      </c>
      <c r="M572" s="142" t="str">
        <f>IFERROR(__xludf.DUMMYFUNCTION("VLOOKUP(C572,IMPORTRANGE('0_critérios'!$C$3,'0_critérios'!$B$3),3,0)"),"UN")</f>
        <v>UN</v>
      </c>
      <c r="N572" s="143">
        <f>IFERROR(__xludf.DUMMYFUNCTION("VLOOKUP(C572,IMPORTRANGE('0_critérios'!$C$3,'0_critérios'!$B$3),4,0)"),2529.36)</f>
        <v>2529.36</v>
      </c>
      <c r="O572" s="144">
        <f>TRUNC(IF(E574&gt;0,E574,IF(J574&lt;&gt;"-",J574,IF(I574&gt;0,I574,""))),2)</f>
        <v>1</v>
      </c>
      <c r="P572" s="254"/>
    </row>
    <row r="573">
      <c r="A573" s="253"/>
      <c r="B573" s="146"/>
      <c r="C573" s="122"/>
      <c r="D573" s="171" t="s">
        <v>452</v>
      </c>
      <c r="E573" s="172" t="s">
        <v>38</v>
      </c>
      <c r="F573" s="172" t="s">
        <v>459</v>
      </c>
      <c r="G573" s="172" t="s">
        <v>460</v>
      </c>
      <c r="H573" s="173" t="s">
        <v>461</v>
      </c>
      <c r="I573" s="172" t="s">
        <v>462</v>
      </c>
      <c r="J573" s="172" t="s">
        <v>463</v>
      </c>
      <c r="K573" s="174" t="s">
        <v>458</v>
      </c>
      <c r="L573" s="151"/>
      <c r="M573" s="151"/>
      <c r="N573" s="151"/>
      <c r="O573" s="152"/>
      <c r="P573" s="254"/>
    </row>
    <row r="574">
      <c r="A574" s="253"/>
      <c r="B574" s="153"/>
      <c r="C574" s="154"/>
      <c r="D574" s="265"/>
      <c r="E574" s="176">
        <v>1.0</v>
      </c>
      <c r="F574" s="176"/>
      <c r="G574" s="176"/>
      <c r="H574" s="176"/>
      <c r="I574" s="177" t="str">
        <f>IF(J574&lt;&gt;"-","-",IF(F574*G574=0,"-",TRUNC(F574*G574,2)))</f>
        <v>-</v>
      </c>
      <c r="J574" s="178" t="str">
        <f>IF(F574*G574*H574=0,"-",TRUNC(F574*G574*H574,2))</f>
        <v>-</v>
      </c>
      <c r="K574" s="179"/>
      <c r="L574" s="160"/>
      <c r="M574" s="160"/>
      <c r="N574" s="160"/>
      <c r="O574" s="161"/>
      <c r="P574" s="254"/>
    </row>
    <row r="575">
      <c r="A575" s="253"/>
      <c r="B575" s="266"/>
      <c r="L575" s="267"/>
      <c r="O575" s="268"/>
      <c r="P575" s="254"/>
    </row>
    <row r="576">
      <c r="A576" s="253"/>
      <c r="B576" s="137" t="s">
        <v>312</v>
      </c>
      <c r="C576" s="138" t="s">
        <v>124</v>
      </c>
      <c r="D576" s="186" t="str">
        <f>IFERROR(__xludf.DUMMYFUNCTION("VLOOKUP(C576,IMPORTRANGE('0_critérios'!$C$3,'0_critérios'!$B$3),2,0)"),"DPS - DISPOSITIVO PROTEÇÃO CONTRA SURTOS 275V - 40KA")</f>
        <v>DPS - DISPOSITIVO PROTEÇÃO CONTRA SURTOS 275V - 40KA</v>
      </c>
      <c r="E576" s="96"/>
      <c r="F576" s="96"/>
      <c r="G576" s="96"/>
      <c r="H576" s="96"/>
      <c r="I576" s="96"/>
      <c r="J576" s="96"/>
      <c r="K576" s="96"/>
      <c r="L576" s="184" t="str">
        <f>'0_critérios'!$A$3</f>
        <v>SIURB-EDIF-UNIT-JAN/26</v>
      </c>
      <c r="M576" s="142" t="str">
        <f>IFERROR(__xludf.DUMMYFUNCTION("VLOOKUP(C576,IMPORTRANGE('0_critérios'!$C$3,'0_critérios'!$B$3),3,0)"),"UN")</f>
        <v>UN</v>
      </c>
      <c r="N576" s="143">
        <f>IFERROR(__xludf.DUMMYFUNCTION("VLOOKUP(C576,IMPORTRANGE('0_critérios'!$C$3,'0_critérios'!$B$3),4,0)"),250.7)</f>
        <v>250.7</v>
      </c>
      <c r="O576" s="144">
        <f>TRUNC(IF(E578&gt;0,E578,IF(J578&lt;&gt;"-",J578,IF(I578&gt;0,I578,""))),2)</f>
        <v>4</v>
      </c>
      <c r="P576" s="254"/>
    </row>
    <row r="577">
      <c r="A577" s="253"/>
      <c r="B577" s="146"/>
      <c r="C577" s="122"/>
      <c r="D577" s="171" t="s">
        <v>452</v>
      </c>
      <c r="E577" s="172" t="s">
        <v>38</v>
      </c>
      <c r="F577" s="172" t="s">
        <v>459</v>
      </c>
      <c r="G577" s="172" t="s">
        <v>460</v>
      </c>
      <c r="H577" s="173" t="s">
        <v>461</v>
      </c>
      <c r="I577" s="172" t="s">
        <v>462</v>
      </c>
      <c r="J577" s="172" t="s">
        <v>463</v>
      </c>
      <c r="K577" s="174" t="s">
        <v>458</v>
      </c>
      <c r="L577" s="151"/>
      <c r="M577" s="151"/>
      <c r="N577" s="151"/>
      <c r="O577" s="152"/>
      <c r="P577" s="254"/>
    </row>
    <row r="578">
      <c r="A578" s="253"/>
      <c r="B578" s="153"/>
      <c r="C578" s="154"/>
      <c r="D578" s="265"/>
      <c r="E578" s="176">
        <v>4.0</v>
      </c>
      <c r="F578" s="176"/>
      <c r="G578" s="176"/>
      <c r="H578" s="176"/>
      <c r="I578" s="177" t="str">
        <f>IF(J578&lt;&gt;"-","-",IF(F578*G578=0,"-",TRUNC(F578*G578,2)))</f>
        <v>-</v>
      </c>
      <c r="J578" s="178" t="str">
        <f>IF(F578*G578*H578=0,"-",TRUNC(F578*G578*H578,2))</f>
        <v>-</v>
      </c>
      <c r="K578" s="179"/>
      <c r="L578" s="160"/>
      <c r="M578" s="160"/>
      <c r="N578" s="160"/>
      <c r="O578" s="161"/>
      <c r="P578" s="254"/>
    </row>
    <row r="579">
      <c r="A579" s="253"/>
      <c r="B579" s="128"/>
      <c r="C579" s="129"/>
      <c r="D579" s="84"/>
      <c r="E579" s="86"/>
      <c r="F579" s="86"/>
      <c r="G579" s="86"/>
      <c r="H579" s="86"/>
      <c r="I579" s="86"/>
      <c r="J579" s="86"/>
      <c r="K579" s="84"/>
      <c r="L579" s="71"/>
      <c r="M579" s="71"/>
      <c r="N579" s="130"/>
      <c r="O579" s="131"/>
      <c r="P579" s="254"/>
    </row>
    <row r="580">
      <c r="A580" s="253"/>
      <c r="B580" s="137" t="s">
        <v>314</v>
      </c>
      <c r="C580" s="138" t="s">
        <v>315</v>
      </c>
      <c r="D580" s="186" t="str">
        <f>IFERROR(__xludf.DUMMYFUNCTION("VLOOKUP(C580,IMPORTRANGE('0_critérios'!$C$3,'0_critérios'!$B$3),2,0)"),"DISJUNTOR TERMOMAGNÉTICO DIFERENCIAL BIPOLAR - 40A - SENSIBILIDADE 30MA - 240V")</f>
        <v>DISJUNTOR TERMOMAGNÉTICO DIFERENCIAL BIPOLAR - 40A - SENSIBILIDADE 30MA - 240V</v>
      </c>
      <c r="E580" s="96"/>
      <c r="F580" s="96"/>
      <c r="G580" s="96"/>
      <c r="H580" s="96"/>
      <c r="I580" s="96"/>
      <c r="J580" s="96"/>
      <c r="K580" s="96"/>
      <c r="L580" s="184" t="str">
        <f>'0_critérios'!$A$3</f>
        <v>SIURB-EDIF-UNIT-JAN/26</v>
      </c>
      <c r="M580" s="142" t="str">
        <f>IFERROR(__xludf.DUMMYFUNCTION("VLOOKUP(C580,IMPORTRANGE('0_critérios'!$C$3,'0_critérios'!$B$3),3,0)"),"UN")</f>
        <v>UN</v>
      </c>
      <c r="N580" s="143">
        <f>IFERROR(__xludf.DUMMYFUNCTION("VLOOKUP(C580,IMPORTRANGE('0_critérios'!$C$3,'0_critérios'!$B$3),4,0)"),940.65)</f>
        <v>940.65</v>
      </c>
      <c r="O580" s="144">
        <f>TRUNC(IF(E582&gt;0,E582,IF(J582&lt;&gt;"-",J582,IF(I582&gt;0,I582,""))),2)</f>
        <v>1</v>
      </c>
      <c r="P580" s="254"/>
    </row>
    <row r="581">
      <c r="A581" s="253"/>
      <c r="B581" s="146"/>
      <c r="C581" s="122"/>
      <c r="D581" s="171" t="s">
        <v>452</v>
      </c>
      <c r="E581" s="172" t="s">
        <v>38</v>
      </c>
      <c r="F581" s="172" t="s">
        <v>459</v>
      </c>
      <c r="G581" s="172" t="s">
        <v>460</v>
      </c>
      <c r="H581" s="173" t="s">
        <v>461</v>
      </c>
      <c r="I581" s="172" t="s">
        <v>462</v>
      </c>
      <c r="J581" s="172" t="s">
        <v>463</v>
      </c>
      <c r="K581" s="174" t="s">
        <v>458</v>
      </c>
      <c r="L581" s="151"/>
      <c r="M581" s="151"/>
      <c r="N581" s="151"/>
      <c r="O581" s="152"/>
      <c r="P581" s="254"/>
    </row>
    <row r="582">
      <c r="A582" s="253"/>
      <c r="B582" s="153"/>
      <c r="C582" s="154"/>
      <c r="D582" s="265"/>
      <c r="E582" s="176">
        <v>1.0</v>
      </c>
      <c r="F582" s="176"/>
      <c r="G582" s="176"/>
      <c r="H582" s="176"/>
      <c r="I582" s="177" t="str">
        <f>IF(J582&lt;&gt;"-","-",IF(F582*G582=0,"-",TRUNC(F582*G582,2)))</f>
        <v>-</v>
      </c>
      <c r="J582" s="178" t="str">
        <f>IF(F582*G582*H582=0,"-",TRUNC(F582*G582*H582,2))</f>
        <v>-</v>
      </c>
      <c r="K582" s="179"/>
      <c r="L582" s="160"/>
      <c r="M582" s="160"/>
      <c r="N582" s="160"/>
      <c r="O582" s="161"/>
      <c r="P582" s="254"/>
    </row>
    <row r="583">
      <c r="A583" s="253"/>
      <c r="B583" s="128"/>
      <c r="C583" s="129"/>
      <c r="D583" s="84"/>
      <c r="E583" s="86"/>
      <c r="F583" s="86"/>
      <c r="G583" s="86"/>
      <c r="H583" s="86"/>
      <c r="I583" s="86"/>
      <c r="J583" s="86"/>
      <c r="K583" s="84"/>
      <c r="L583" s="71"/>
      <c r="M583" s="71"/>
      <c r="N583" s="130"/>
      <c r="O583" s="131"/>
      <c r="P583" s="254"/>
    </row>
    <row r="584">
      <c r="A584" s="253"/>
      <c r="B584" s="137" t="s">
        <v>318</v>
      </c>
      <c r="C584" s="138" t="s">
        <v>187</v>
      </c>
      <c r="D584" s="186" t="str">
        <f>IFERROR(__xludf.DUMMYFUNCTION("VLOOKUP(C584,IMPORTRANGE('0_critérios'!$C$3,'0_critérios'!$B$3),2,0)"),"MINI DISJUNTOR - TIPO EUROPEU (IEC) - TRIPOLAR 6/25A")</f>
        <v>MINI DISJUNTOR - TIPO EUROPEU (IEC) - TRIPOLAR 6/25A</v>
      </c>
      <c r="E584" s="96"/>
      <c r="F584" s="96"/>
      <c r="G584" s="96"/>
      <c r="H584" s="96"/>
      <c r="I584" s="96"/>
      <c r="J584" s="96"/>
      <c r="K584" s="96"/>
      <c r="L584" s="184" t="str">
        <f>'0_critérios'!$A$3</f>
        <v>SIURB-EDIF-UNIT-JAN/26</v>
      </c>
      <c r="M584" s="142" t="str">
        <f>IFERROR(__xludf.DUMMYFUNCTION("VLOOKUP(C584,IMPORTRANGE('0_critérios'!$C$3,'0_critérios'!$B$3),3,0)"),"UN")</f>
        <v>UN</v>
      </c>
      <c r="N584" s="143">
        <f>IFERROR(__xludf.DUMMYFUNCTION("VLOOKUP(C584,IMPORTRANGE('0_critérios'!$C$3,'0_critérios'!$B$3),4,0)"),114.47)</f>
        <v>114.47</v>
      </c>
      <c r="O584" s="144">
        <f>TRUNC(IF(E586&gt;0,E586,IF(J586&lt;&gt;"-",J586,IF(I586&gt;0,I586,""))),2)</f>
        <v>16</v>
      </c>
      <c r="P584" s="254"/>
    </row>
    <row r="585">
      <c r="A585" s="253"/>
      <c r="B585" s="146"/>
      <c r="C585" s="122"/>
      <c r="D585" s="171" t="s">
        <v>452</v>
      </c>
      <c r="E585" s="172" t="s">
        <v>38</v>
      </c>
      <c r="F585" s="172" t="s">
        <v>459</v>
      </c>
      <c r="G585" s="172" t="s">
        <v>460</v>
      </c>
      <c r="H585" s="173" t="s">
        <v>461</v>
      </c>
      <c r="I585" s="172" t="s">
        <v>462</v>
      </c>
      <c r="J585" s="172" t="s">
        <v>463</v>
      </c>
      <c r="K585" s="174" t="s">
        <v>458</v>
      </c>
      <c r="L585" s="151"/>
      <c r="M585" s="151"/>
      <c r="N585" s="151"/>
      <c r="O585" s="152"/>
      <c r="P585" s="254"/>
    </row>
    <row r="586">
      <c r="A586" s="253"/>
      <c r="B586" s="153"/>
      <c r="C586" s="154"/>
      <c r="D586" s="265"/>
      <c r="E586" s="176">
        <v>16.0</v>
      </c>
      <c r="F586" s="176"/>
      <c r="G586" s="176"/>
      <c r="H586" s="176"/>
      <c r="I586" s="177" t="str">
        <f>IF(J586&lt;&gt;"-","-",IF(F586*G586=0,"-",TRUNC(F586*G586,2)))</f>
        <v>-</v>
      </c>
      <c r="J586" s="178" t="str">
        <f>IF(F586*G586*H586=0,"-",TRUNC(F586*G586*H586,2))</f>
        <v>-</v>
      </c>
      <c r="K586" s="179"/>
      <c r="L586" s="160"/>
      <c r="M586" s="160"/>
      <c r="N586" s="160"/>
      <c r="O586" s="161"/>
      <c r="P586" s="254"/>
    </row>
    <row r="587">
      <c r="A587" s="253"/>
      <c r="B587" s="128"/>
      <c r="C587" s="129"/>
      <c r="D587" s="84"/>
      <c r="E587" s="86"/>
      <c r="F587" s="86"/>
      <c r="G587" s="86"/>
      <c r="H587" s="86"/>
      <c r="I587" s="86"/>
      <c r="J587" s="86"/>
      <c r="K587" s="84"/>
      <c r="L587" s="71"/>
      <c r="M587" s="71"/>
      <c r="N587" s="130"/>
      <c r="O587" s="131"/>
      <c r="P587" s="254"/>
    </row>
    <row r="588">
      <c r="A588" s="253"/>
      <c r="B588" s="137" t="s">
        <v>320</v>
      </c>
      <c r="C588" s="138" t="s">
        <v>279</v>
      </c>
      <c r="D588" s="186" t="str">
        <f>IFERROR(__xludf.DUMMYFUNCTION("VLOOKUP(C588,IMPORTRANGE('0_critérios'!$C$3,'0_critérios'!$B$3),2,0)"),"INTERRUPTOR DIFERENCIAL RESIDUAL BIPOLAR 25A - SENSIBILIDADE 30MA - 220V")</f>
        <v>INTERRUPTOR DIFERENCIAL RESIDUAL BIPOLAR 25A - SENSIBILIDADE 30MA - 220V</v>
      </c>
      <c r="E588" s="96"/>
      <c r="F588" s="96"/>
      <c r="G588" s="96"/>
      <c r="H588" s="96"/>
      <c r="I588" s="96"/>
      <c r="J588" s="96"/>
      <c r="K588" s="96"/>
      <c r="L588" s="184" t="str">
        <f>'0_critérios'!$A$3</f>
        <v>SIURB-EDIF-UNIT-JAN/26</v>
      </c>
      <c r="M588" s="142" t="str">
        <f>IFERROR(__xludf.DUMMYFUNCTION("VLOOKUP(C588,IMPORTRANGE('0_critérios'!$C$3,'0_critérios'!$B$3),3,0)"),"UN")</f>
        <v>UN</v>
      </c>
      <c r="N588" s="143">
        <f>IFERROR(__xludf.DUMMYFUNCTION("VLOOKUP(C588,IMPORTRANGE('0_critérios'!$C$3,'0_critérios'!$B$3),4,0)"),262.63)</f>
        <v>262.63</v>
      </c>
      <c r="O588" s="144">
        <f>TRUNC(IF(E590&gt;0,E590,IF(J590&lt;&gt;"-",J590,IF(I590&gt;0,I590,""))),2)</f>
        <v>16</v>
      </c>
      <c r="P588" s="254"/>
    </row>
    <row r="589">
      <c r="A589" s="253"/>
      <c r="B589" s="146"/>
      <c r="C589" s="122"/>
      <c r="D589" s="171" t="s">
        <v>452</v>
      </c>
      <c r="E589" s="172" t="s">
        <v>38</v>
      </c>
      <c r="F589" s="172" t="s">
        <v>459</v>
      </c>
      <c r="G589" s="172" t="s">
        <v>460</v>
      </c>
      <c r="H589" s="173" t="s">
        <v>461</v>
      </c>
      <c r="I589" s="172" t="s">
        <v>462</v>
      </c>
      <c r="J589" s="172" t="s">
        <v>463</v>
      </c>
      <c r="K589" s="174" t="s">
        <v>458</v>
      </c>
      <c r="L589" s="151"/>
      <c r="M589" s="151"/>
      <c r="N589" s="151"/>
      <c r="O589" s="152"/>
      <c r="P589" s="254"/>
    </row>
    <row r="590">
      <c r="A590" s="253"/>
      <c r="B590" s="153"/>
      <c r="C590" s="154"/>
      <c r="D590" s="265"/>
      <c r="E590" s="176">
        <v>16.0</v>
      </c>
      <c r="F590" s="176"/>
      <c r="G590" s="176"/>
      <c r="H590" s="176"/>
      <c r="I590" s="177" t="str">
        <f>IF(J590&lt;&gt;"-","-",IF(F590*G590=0,"-",TRUNC(F590*G590,2)))</f>
        <v>-</v>
      </c>
      <c r="J590" s="178" t="str">
        <f>IF(F590*G590*H590=0,"-",TRUNC(F590*G590*H590,2))</f>
        <v>-</v>
      </c>
      <c r="K590" s="179"/>
      <c r="L590" s="160"/>
      <c r="M590" s="160"/>
      <c r="N590" s="160"/>
      <c r="O590" s="161"/>
      <c r="P590" s="254"/>
    </row>
    <row r="591">
      <c r="A591" s="253"/>
      <c r="B591" s="266"/>
      <c r="L591" s="267"/>
      <c r="O591" s="268"/>
      <c r="P591" s="254"/>
    </row>
    <row r="592">
      <c r="A592" s="253"/>
      <c r="B592" s="218" t="s">
        <v>322</v>
      </c>
      <c r="C592" s="135" t="s">
        <v>323</v>
      </c>
      <c r="D592" s="115"/>
      <c r="E592" s="115"/>
      <c r="F592" s="115"/>
      <c r="G592" s="115"/>
      <c r="H592" s="115"/>
      <c r="I592" s="115"/>
      <c r="J592" s="115"/>
      <c r="K592" s="115"/>
      <c r="L592" s="115"/>
      <c r="M592" s="115"/>
      <c r="N592" s="115"/>
      <c r="O592" s="116"/>
      <c r="P592" s="254"/>
    </row>
    <row r="593">
      <c r="A593" s="253"/>
      <c r="B593" s="128"/>
      <c r="C593" s="129"/>
      <c r="D593" s="84"/>
      <c r="E593" s="86"/>
      <c r="F593" s="86"/>
      <c r="G593" s="86"/>
      <c r="H593" s="86"/>
      <c r="I593" s="86"/>
      <c r="J593" s="86"/>
      <c r="K593" s="84"/>
      <c r="L593" s="71"/>
      <c r="M593" s="71"/>
      <c r="N593" s="130"/>
      <c r="O593" s="131"/>
      <c r="P593" s="254"/>
    </row>
    <row r="594">
      <c r="A594" s="253"/>
      <c r="B594" s="137" t="s">
        <v>324</v>
      </c>
      <c r="C594" s="183" t="s">
        <v>284</v>
      </c>
      <c r="D594" s="186" t="str">
        <f>VLOOKUP(C594,'3_COMPOSIÇÃO'!A:E,2,0)</f>
        <v>Painel de sobrepor auto suportável tipo armário - QGBT - com disjuntores e acessórios, dim: 1900x1000x400mm</v>
      </c>
      <c r="E594" s="96"/>
      <c r="F594" s="96"/>
      <c r="G594" s="96"/>
      <c r="H594" s="96"/>
      <c r="I594" s="96"/>
      <c r="J594" s="96"/>
      <c r="K594" s="140"/>
      <c r="L594" s="187" t="s">
        <v>96</v>
      </c>
      <c r="M594" s="188" t="str">
        <f>VLOOKUP(C594,'3_COMPOSIÇÃO'!A:E,3,0)</f>
        <v>UN</v>
      </c>
      <c r="N594" s="188">
        <f>VLOOKUP(C594,'3_COMPOSIÇÃO'!A:E,5,0)</f>
        <v>27378.51</v>
      </c>
      <c r="O594" s="144">
        <f>IF(E596&gt;0,E596,IF(J596&lt;&gt;"-",J596,IF(I596&gt;0,I596,"")))</f>
        <v>1</v>
      </c>
      <c r="P594" s="254"/>
    </row>
    <row r="595">
      <c r="A595" s="253"/>
      <c r="B595" s="146"/>
      <c r="C595" s="122"/>
      <c r="D595" s="189" t="s">
        <v>452</v>
      </c>
      <c r="E595" s="189" t="s">
        <v>38</v>
      </c>
      <c r="F595" s="189" t="s">
        <v>459</v>
      </c>
      <c r="G595" s="189" t="s">
        <v>460</v>
      </c>
      <c r="H595" s="190" t="s">
        <v>461</v>
      </c>
      <c r="I595" s="189" t="s">
        <v>462</v>
      </c>
      <c r="J595" s="189" t="s">
        <v>463</v>
      </c>
      <c r="K595" s="191" t="s">
        <v>458</v>
      </c>
      <c r="L595" s="122"/>
      <c r="M595" s="122"/>
      <c r="N595" s="122"/>
      <c r="O595" s="152"/>
      <c r="P595" s="254"/>
    </row>
    <row r="596">
      <c r="A596" s="253"/>
      <c r="B596" s="153"/>
      <c r="C596" s="154"/>
      <c r="D596" s="192"/>
      <c r="E596" s="193">
        <v>1.0</v>
      </c>
      <c r="F596" s="193"/>
      <c r="G596" s="193"/>
      <c r="H596" s="194"/>
      <c r="I596" s="195"/>
      <c r="J596" s="195" t="str">
        <f>IF(K596&lt;&gt;"-","-",IF(G596*H596=0,"-",TRUNC(G596*H596,2)))</f>
        <v>-</v>
      </c>
      <c r="K596" s="196"/>
      <c r="L596" s="154"/>
      <c r="M596" s="154"/>
      <c r="N596" s="154"/>
      <c r="O596" s="161"/>
      <c r="P596" s="254"/>
    </row>
    <row r="597">
      <c r="A597" s="253"/>
      <c r="B597" s="128"/>
      <c r="C597" s="129"/>
      <c r="D597" s="84"/>
      <c r="E597" s="86"/>
      <c r="F597" s="86"/>
      <c r="G597" s="86"/>
      <c r="H597" s="86"/>
      <c r="I597" s="86"/>
      <c r="J597" s="86"/>
      <c r="K597" s="84"/>
      <c r="L597" s="71"/>
      <c r="M597" s="71"/>
      <c r="N597" s="130"/>
      <c r="O597" s="131"/>
      <c r="P597" s="254"/>
    </row>
    <row r="598">
      <c r="A598" s="253"/>
      <c r="B598" s="137" t="s">
        <v>325</v>
      </c>
      <c r="C598" s="138" t="s">
        <v>309</v>
      </c>
      <c r="D598" s="186" t="str">
        <f>IFERROR(__xludf.DUMMYFUNCTION("VLOOKUP(C598,IMPORTRANGE('0_critérios'!$C$3,'0_critérios'!$B$3),2,0)"),"DISJUNTOR CAIXA MOLDADA TRIPOLAR 400A COM DISPARADOR TERMOMAGNÉTICO AJUSTÁVEL")</f>
        <v>DISJUNTOR CAIXA MOLDADA TRIPOLAR 400A COM DISPARADOR TERMOMAGNÉTICO AJUSTÁVEL</v>
      </c>
      <c r="E598" s="96"/>
      <c r="F598" s="96"/>
      <c r="G598" s="96"/>
      <c r="H598" s="96"/>
      <c r="I598" s="96"/>
      <c r="J598" s="96"/>
      <c r="K598" s="96"/>
      <c r="L598" s="184" t="str">
        <f>'0_critérios'!$A$3</f>
        <v>SIURB-EDIF-UNIT-JAN/26</v>
      </c>
      <c r="M598" s="142" t="str">
        <f>IFERROR(__xludf.DUMMYFUNCTION("VLOOKUP(C598,IMPORTRANGE('0_critérios'!$C$3,'0_critérios'!$B$3),3,0)"),"UN")</f>
        <v>UN</v>
      </c>
      <c r="N598" s="143">
        <f>IFERROR(__xludf.DUMMYFUNCTION("VLOOKUP(C598,IMPORTRANGE('0_critérios'!$C$3,'0_critérios'!$B$3),4,0)"),2529.36)</f>
        <v>2529.36</v>
      </c>
      <c r="O598" s="144">
        <f>TRUNC(IF(E600&gt;0,E600,IF(J600&lt;&gt;"-",J600,IF(I600&gt;0,I600,""))),2)</f>
        <v>1</v>
      </c>
      <c r="P598" s="254"/>
    </row>
    <row r="599">
      <c r="A599" s="253"/>
      <c r="B599" s="146"/>
      <c r="C599" s="122"/>
      <c r="D599" s="171" t="s">
        <v>452</v>
      </c>
      <c r="E599" s="172" t="s">
        <v>38</v>
      </c>
      <c r="F599" s="172" t="s">
        <v>459</v>
      </c>
      <c r="G599" s="172" t="s">
        <v>460</v>
      </c>
      <c r="H599" s="173" t="s">
        <v>461</v>
      </c>
      <c r="I599" s="172" t="s">
        <v>462</v>
      </c>
      <c r="J599" s="172" t="s">
        <v>463</v>
      </c>
      <c r="K599" s="174" t="s">
        <v>458</v>
      </c>
      <c r="L599" s="151"/>
      <c r="M599" s="151"/>
      <c r="N599" s="151"/>
      <c r="O599" s="152"/>
      <c r="P599" s="254"/>
    </row>
    <row r="600">
      <c r="A600" s="253"/>
      <c r="B600" s="153"/>
      <c r="C600" s="154"/>
      <c r="D600" s="265"/>
      <c r="E600" s="176">
        <v>1.0</v>
      </c>
      <c r="F600" s="176"/>
      <c r="G600" s="176"/>
      <c r="H600" s="176"/>
      <c r="I600" s="177" t="str">
        <f>IF(J600&lt;&gt;"-","-",IF(F600*G600=0,"-",TRUNC(F600*G600,2)))</f>
        <v>-</v>
      </c>
      <c r="J600" s="178" t="str">
        <f>IF(F600*G600*H600=0,"-",TRUNC(F600*G600*H600,2))</f>
        <v>-</v>
      </c>
      <c r="K600" s="179"/>
      <c r="L600" s="160"/>
      <c r="M600" s="160"/>
      <c r="N600" s="160"/>
      <c r="O600" s="161"/>
      <c r="P600" s="254"/>
    </row>
    <row r="601">
      <c r="A601" s="253"/>
      <c r="B601" s="266"/>
      <c r="L601" s="267"/>
      <c r="O601" s="268"/>
      <c r="P601" s="254"/>
    </row>
    <row r="602">
      <c r="A602" s="253"/>
      <c r="B602" s="137" t="s">
        <v>326</v>
      </c>
      <c r="C602" s="138" t="s">
        <v>124</v>
      </c>
      <c r="D602" s="186" t="str">
        <f>IFERROR(__xludf.DUMMYFUNCTION("VLOOKUP(C602,IMPORTRANGE('0_critérios'!$C$3,'0_critérios'!$B$3),2,0)"),"DPS - DISPOSITIVO PROTEÇÃO CONTRA SURTOS 275V - 40KA")</f>
        <v>DPS - DISPOSITIVO PROTEÇÃO CONTRA SURTOS 275V - 40KA</v>
      </c>
      <c r="E602" s="96"/>
      <c r="F602" s="96"/>
      <c r="G602" s="96"/>
      <c r="H602" s="96"/>
      <c r="I602" s="96"/>
      <c r="J602" s="96"/>
      <c r="K602" s="96"/>
      <c r="L602" s="184" t="str">
        <f>'0_critérios'!$A$3</f>
        <v>SIURB-EDIF-UNIT-JAN/26</v>
      </c>
      <c r="M602" s="142" t="str">
        <f>IFERROR(__xludf.DUMMYFUNCTION("VLOOKUP(C602,IMPORTRANGE('0_critérios'!$C$3,'0_critérios'!$B$3),3,0)"),"UN")</f>
        <v>UN</v>
      </c>
      <c r="N602" s="143">
        <f>IFERROR(__xludf.DUMMYFUNCTION("VLOOKUP(C602,IMPORTRANGE('0_critérios'!$C$3,'0_critérios'!$B$3),4,0)"),250.7)</f>
        <v>250.7</v>
      </c>
      <c r="O602" s="144">
        <f>TRUNC(IF(E604&gt;0,E604,IF(J604&lt;&gt;"-",J604,IF(I604&gt;0,I604,""))),2)</f>
        <v>4</v>
      </c>
      <c r="P602" s="254"/>
    </row>
    <row r="603">
      <c r="A603" s="253"/>
      <c r="B603" s="146"/>
      <c r="C603" s="122"/>
      <c r="D603" s="171" t="s">
        <v>452</v>
      </c>
      <c r="E603" s="172" t="s">
        <v>38</v>
      </c>
      <c r="F603" s="172" t="s">
        <v>459</v>
      </c>
      <c r="G603" s="172" t="s">
        <v>460</v>
      </c>
      <c r="H603" s="173" t="s">
        <v>461</v>
      </c>
      <c r="I603" s="172" t="s">
        <v>462</v>
      </c>
      <c r="J603" s="172" t="s">
        <v>463</v>
      </c>
      <c r="K603" s="174" t="s">
        <v>458</v>
      </c>
      <c r="L603" s="151"/>
      <c r="M603" s="151"/>
      <c r="N603" s="151"/>
      <c r="O603" s="152"/>
      <c r="P603" s="254"/>
    </row>
    <row r="604">
      <c r="A604" s="253"/>
      <c r="B604" s="153"/>
      <c r="C604" s="154"/>
      <c r="D604" s="265"/>
      <c r="E604" s="176">
        <v>4.0</v>
      </c>
      <c r="F604" s="176"/>
      <c r="G604" s="176"/>
      <c r="H604" s="176"/>
      <c r="I604" s="177" t="str">
        <f>IF(J604&lt;&gt;"-","-",IF(F604*G604=0,"-",TRUNC(F604*G604,2)))</f>
        <v>-</v>
      </c>
      <c r="J604" s="178" t="str">
        <f>IF(F604*G604*H604=0,"-",TRUNC(F604*G604*H604,2))</f>
        <v>-</v>
      </c>
      <c r="K604" s="179"/>
      <c r="L604" s="160"/>
      <c r="M604" s="160"/>
      <c r="N604" s="160"/>
      <c r="O604" s="161"/>
      <c r="P604" s="254"/>
    </row>
    <row r="605">
      <c r="A605" s="253"/>
      <c r="B605" s="128"/>
      <c r="C605" s="129"/>
      <c r="D605" s="84"/>
      <c r="E605" s="86"/>
      <c r="F605" s="86"/>
      <c r="G605" s="86"/>
      <c r="H605" s="86"/>
      <c r="I605" s="86"/>
      <c r="J605" s="86"/>
      <c r="K605" s="84"/>
      <c r="L605" s="71"/>
      <c r="M605" s="71"/>
      <c r="N605" s="130"/>
      <c r="O605" s="131"/>
      <c r="P605" s="254"/>
    </row>
    <row r="606">
      <c r="A606" s="253"/>
      <c r="B606" s="137" t="s">
        <v>327</v>
      </c>
      <c r="C606" s="138" t="s">
        <v>315</v>
      </c>
      <c r="D606" s="186" t="str">
        <f>IFERROR(__xludf.DUMMYFUNCTION("VLOOKUP(C606,IMPORTRANGE('0_critérios'!$C$3,'0_critérios'!$B$3),2,0)"),"DISJUNTOR TERMOMAGNÉTICO DIFERENCIAL BIPOLAR - 40A - SENSIBILIDADE 30MA - 240V")</f>
        <v>DISJUNTOR TERMOMAGNÉTICO DIFERENCIAL BIPOLAR - 40A - SENSIBILIDADE 30MA - 240V</v>
      </c>
      <c r="E606" s="96"/>
      <c r="F606" s="96"/>
      <c r="G606" s="96"/>
      <c r="H606" s="96"/>
      <c r="I606" s="96"/>
      <c r="J606" s="96"/>
      <c r="K606" s="96"/>
      <c r="L606" s="184" t="str">
        <f>'0_critérios'!$A$3</f>
        <v>SIURB-EDIF-UNIT-JAN/26</v>
      </c>
      <c r="M606" s="142" t="str">
        <f>IFERROR(__xludf.DUMMYFUNCTION("VLOOKUP(C606,IMPORTRANGE('0_critérios'!$C$3,'0_critérios'!$B$3),3,0)"),"UN")</f>
        <v>UN</v>
      </c>
      <c r="N606" s="143">
        <f>IFERROR(__xludf.DUMMYFUNCTION("VLOOKUP(C606,IMPORTRANGE('0_critérios'!$C$3,'0_critérios'!$B$3),4,0)"),940.65)</f>
        <v>940.65</v>
      </c>
      <c r="O606" s="144">
        <f>TRUNC(IF(E608&gt;0,E608,IF(J608&lt;&gt;"-",J608,IF(I608&gt;0,I608,""))),2)</f>
        <v>1</v>
      </c>
      <c r="P606" s="254"/>
    </row>
    <row r="607">
      <c r="A607" s="253"/>
      <c r="B607" s="146"/>
      <c r="C607" s="122"/>
      <c r="D607" s="171" t="s">
        <v>452</v>
      </c>
      <c r="E607" s="172" t="s">
        <v>38</v>
      </c>
      <c r="F607" s="172" t="s">
        <v>459</v>
      </c>
      <c r="G607" s="172" t="s">
        <v>460</v>
      </c>
      <c r="H607" s="173" t="s">
        <v>461</v>
      </c>
      <c r="I607" s="172" t="s">
        <v>462</v>
      </c>
      <c r="J607" s="172" t="s">
        <v>463</v>
      </c>
      <c r="K607" s="174" t="s">
        <v>458</v>
      </c>
      <c r="L607" s="151"/>
      <c r="M607" s="151"/>
      <c r="N607" s="151"/>
      <c r="O607" s="152"/>
      <c r="P607" s="254"/>
    </row>
    <row r="608">
      <c r="A608" s="253"/>
      <c r="B608" s="153"/>
      <c r="C608" s="154"/>
      <c r="D608" s="265"/>
      <c r="E608" s="176">
        <v>1.0</v>
      </c>
      <c r="F608" s="176"/>
      <c r="G608" s="176"/>
      <c r="H608" s="176"/>
      <c r="I608" s="177" t="str">
        <f>IF(J608&lt;&gt;"-","-",IF(F608*G608=0,"-",TRUNC(F608*G608,2)))</f>
        <v>-</v>
      </c>
      <c r="J608" s="178" t="str">
        <f>IF(F608*G608*H608=0,"-",TRUNC(F608*G608*H608,2))</f>
        <v>-</v>
      </c>
      <c r="K608" s="179"/>
      <c r="L608" s="160"/>
      <c r="M608" s="160"/>
      <c r="N608" s="160"/>
      <c r="O608" s="161"/>
      <c r="P608" s="254"/>
    </row>
    <row r="609">
      <c r="A609" s="253"/>
      <c r="B609" s="128"/>
      <c r="C609" s="129"/>
      <c r="D609" s="84"/>
      <c r="E609" s="86"/>
      <c r="F609" s="86"/>
      <c r="G609" s="86"/>
      <c r="H609" s="86"/>
      <c r="I609" s="86"/>
      <c r="J609" s="86"/>
      <c r="K609" s="84"/>
      <c r="L609" s="71"/>
      <c r="M609" s="71"/>
      <c r="N609" s="130"/>
      <c r="O609" s="131"/>
      <c r="P609" s="254"/>
    </row>
    <row r="610">
      <c r="A610" s="253"/>
      <c r="B610" s="137" t="s">
        <v>328</v>
      </c>
      <c r="C610" s="138" t="s">
        <v>187</v>
      </c>
      <c r="D610" s="186" t="str">
        <f>IFERROR(__xludf.DUMMYFUNCTION("VLOOKUP(C610,IMPORTRANGE('0_critérios'!$C$3,'0_critérios'!$B$3),2,0)"),"MINI DISJUNTOR - TIPO EUROPEU (IEC) - TRIPOLAR 6/25A")</f>
        <v>MINI DISJUNTOR - TIPO EUROPEU (IEC) - TRIPOLAR 6/25A</v>
      </c>
      <c r="E610" s="96"/>
      <c r="F610" s="96"/>
      <c r="G610" s="96"/>
      <c r="H610" s="96"/>
      <c r="I610" s="96"/>
      <c r="J610" s="96"/>
      <c r="K610" s="96"/>
      <c r="L610" s="184" t="str">
        <f>'0_critérios'!$A$3</f>
        <v>SIURB-EDIF-UNIT-JAN/26</v>
      </c>
      <c r="M610" s="142" t="str">
        <f>IFERROR(__xludf.DUMMYFUNCTION("VLOOKUP(C610,IMPORTRANGE('0_critérios'!$C$3,'0_critérios'!$B$3),3,0)"),"UN")</f>
        <v>UN</v>
      </c>
      <c r="N610" s="143">
        <f>IFERROR(__xludf.DUMMYFUNCTION("VLOOKUP(C610,IMPORTRANGE('0_critérios'!$C$3,'0_critérios'!$B$3),4,0)"),114.47)</f>
        <v>114.47</v>
      </c>
      <c r="O610" s="144">
        <f>TRUNC(IF(E612&gt;0,E612,IF(J612&lt;&gt;"-",J612,IF(I612&gt;0,I612,""))),2)</f>
        <v>16</v>
      </c>
      <c r="P610" s="254"/>
    </row>
    <row r="611">
      <c r="A611" s="253"/>
      <c r="B611" s="146"/>
      <c r="C611" s="122"/>
      <c r="D611" s="171" t="s">
        <v>452</v>
      </c>
      <c r="E611" s="172" t="s">
        <v>38</v>
      </c>
      <c r="F611" s="172" t="s">
        <v>459</v>
      </c>
      <c r="G611" s="172" t="s">
        <v>460</v>
      </c>
      <c r="H611" s="173" t="s">
        <v>461</v>
      </c>
      <c r="I611" s="172" t="s">
        <v>462</v>
      </c>
      <c r="J611" s="172" t="s">
        <v>463</v>
      </c>
      <c r="K611" s="174" t="s">
        <v>458</v>
      </c>
      <c r="L611" s="151"/>
      <c r="M611" s="151"/>
      <c r="N611" s="151"/>
      <c r="O611" s="152"/>
      <c r="P611" s="254"/>
    </row>
    <row r="612">
      <c r="A612" s="253"/>
      <c r="B612" s="153"/>
      <c r="C612" s="154"/>
      <c r="D612" s="265"/>
      <c r="E612" s="176">
        <v>16.0</v>
      </c>
      <c r="F612" s="176"/>
      <c r="G612" s="176"/>
      <c r="H612" s="176"/>
      <c r="I612" s="177" t="str">
        <f>IF(J612&lt;&gt;"-","-",IF(F612*G612=0,"-",TRUNC(F612*G612,2)))</f>
        <v>-</v>
      </c>
      <c r="J612" s="178" t="str">
        <f>IF(F612*G612*H612=0,"-",TRUNC(F612*G612*H612,2))</f>
        <v>-</v>
      </c>
      <c r="K612" s="179"/>
      <c r="L612" s="160"/>
      <c r="M612" s="160"/>
      <c r="N612" s="160"/>
      <c r="O612" s="161"/>
      <c r="P612" s="254"/>
    </row>
    <row r="613">
      <c r="A613" s="253"/>
      <c r="B613" s="128"/>
      <c r="C613" s="129"/>
      <c r="D613" s="84"/>
      <c r="E613" s="86"/>
      <c r="F613" s="86"/>
      <c r="G613" s="86"/>
      <c r="H613" s="86"/>
      <c r="I613" s="86"/>
      <c r="J613" s="86"/>
      <c r="K613" s="84"/>
      <c r="L613" s="71"/>
      <c r="M613" s="71"/>
      <c r="N613" s="130"/>
      <c r="O613" s="131"/>
      <c r="P613" s="254"/>
    </row>
    <row r="614">
      <c r="A614" s="253"/>
      <c r="B614" s="137" t="s">
        <v>485</v>
      </c>
      <c r="C614" s="138" t="s">
        <v>279</v>
      </c>
      <c r="D614" s="186" t="str">
        <f>IFERROR(__xludf.DUMMYFUNCTION("VLOOKUP(C614,IMPORTRANGE('0_critérios'!$C$3,'0_critérios'!$B$3),2,0)"),"INTERRUPTOR DIFERENCIAL RESIDUAL BIPOLAR 25A - SENSIBILIDADE 30MA - 220V")</f>
        <v>INTERRUPTOR DIFERENCIAL RESIDUAL BIPOLAR 25A - SENSIBILIDADE 30MA - 220V</v>
      </c>
      <c r="E614" s="96"/>
      <c r="F614" s="96"/>
      <c r="G614" s="96"/>
      <c r="H614" s="96"/>
      <c r="I614" s="96"/>
      <c r="J614" s="96"/>
      <c r="K614" s="96"/>
      <c r="L614" s="184" t="str">
        <f>'0_critérios'!$A$3</f>
        <v>SIURB-EDIF-UNIT-JAN/26</v>
      </c>
      <c r="M614" s="142" t="str">
        <f>IFERROR(__xludf.DUMMYFUNCTION("VLOOKUP(C614,IMPORTRANGE('0_critérios'!$C$3,'0_critérios'!$B$3),3,0)"),"UN")</f>
        <v>UN</v>
      </c>
      <c r="N614" s="143">
        <f>IFERROR(__xludf.DUMMYFUNCTION("VLOOKUP(C614,IMPORTRANGE('0_critérios'!$C$3,'0_critérios'!$B$3),4,0)"),262.63)</f>
        <v>262.63</v>
      </c>
      <c r="O614" s="144">
        <f>TRUNC(IF(E616&gt;0,E616,IF(J616&lt;&gt;"-",J616,IF(I616&gt;0,I616,""))),2)</f>
        <v>16</v>
      </c>
      <c r="P614" s="254"/>
    </row>
    <row r="615">
      <c r="A615" s="253"/>
      <c r="B615" s="146"/>
      <c r="C615" s="122"/>
      <c r="D615" s="171" t="s">
        <v>452</v>
      </c>
      <c r="E615" s="172" t="s">
        <v>38</v>
      </c>
      <c r="F615" s="172" t="s">
        <v>459</v>
      </c>
      <c r="G615" s="172" t="s">
        <v>460</v>
      </c>
      <c r="H615" s="173" t="s">
        <v>461</v>
      </c>
      <c r="I615" s="172" t="s">
        <v>462</v>
      </c>
      <c r="J615" s="172" t="s">
        <v>463</v>
      </c>
      <c r="K615" s="174" t="s">
        <v>458</v>
      </c>
      <c r="L615" s="151"/>
      <c r="M615" s="151"/>
      <c r="N615" s="151"/>
      <c r="O615" s="152"/>
      <c r="P615" s="254"/>
    </row>
    <row r="616">
      <c r="A616" s="253"/>
      <c r="B616" s="153"/>
      <c r="C616" s="154"/>
      <c r="D616" s="265"/>
      <c r="E616" s="176">
        <v>16.0</v>
      </c>
      <c r="F616" s="176"/>
      <c r="G616" s="176"/>
      <c r="H616" s="176"/>
      <c r="I616" s="177" t="str">
        <f>IF(J616&lt;&gt;"-","-",IF(F616*G616=0,"-",TRUNC(F616*G616,2)))</f>
        <v>-</v>
      </c>
      <c r="J616" s="178" t="str">
        <f>IF(F616*G616*H616=0,"-",TRUNC(F616*G616*H616,2))</f>
        <v>-</v>
      </c>
      <c r="K616" s="179"/>
      <c r="L616" s="160"/>
      <c r="M616" s="160"/>
      <c r="N616" s="160"/>
      <c r="O616" s="161"/>
      <c r="P616" s="254"/>
    </row>
    <row r="617">
      <c r="A617" s="253"/>
      <c r="B617" s="128"/>
      <c r="C617" s="129"/>
      <c r="D617" s="84"/>
      <c r="E617" s="86"/>
      <c r="F617" s="86"/>
      <c r="G617" s="86"/>
      <c r="H617" s="86"/>
      <c r="I617" s="86"/>
      <c r="J617" s="86"/>
      <c r="K617" s="84"/>
      <c r="L617" s="71"/>
      <c r="M617" s="71"/>
      <c r="N617" s="130"/>
      <c r="O617" s="131"/>
      <c r="P617" s="254"/>
    </row>
    <row r="618">
      <c r="A618" s="253"/>
      <c r="B618" s="218" t="s">
        <v>329</v>
      </c>
      <c r="C618" s="135" t="s">
        <v>330</v>
      </c>
      <c r="D618" s="115"/>
      <c r="E618" s="115"/>
      <c r="F618" s="115"/>
      <c r="G618" s="115"/>
      <c r="H618" s="115"/>
      <c r="I618" s="115"/>
      <c r="J618" s="115"/>
      <c r="K618" s="115"/>
      <c r="L618" s="115"/>
      <c r="M618" s="115"/>
      <c r="N618" s="115"/>
      <c r="O618" s="116"/>
      <c r="P618" s="254"/>
    </row>
    <row r="619">
      <c r="A619" s="253"/>
      <c r="B619" s="128"/>
      <c r="C619" s="129"/>
      <c r="D619" s="84"/>
      <c r="E619" s="86"/>
      <c r="F619" s="86"/>
      <c r="G619" s="86"/>
      <c r="H619" s="86"/>
      <c r="I619" s="86"/>
      <c r="J619" s="86"/>
      <c r="K619" s="84"/>
      <c r="L619" s="71"/>
      <c r="M619" s="71"/>
      <c r="N619" s="130"/>
      <c r="O619" s="131"/>
      <c r="P619" s="254"/>
    </row>
    <row r="620">
      <c r="A620" s="253"/>
      <c r="B620" s="137" t="s">
        <v>331</v>
      </c>
      <c r="C620" s="183" t="s">
        <v>284</v>
      </c>
      <c r="D620" s="186" t="str">
        <f>VLOOKUP(C620,'3_COMPOSIÇÃO'!A:E,2,0)</f>
        <v>Painel de sobrepor auto suportável tipo armário - QGBT - com disjuntores e acessórios, dim: 1900x1000x400mm</v>
      </c>
      <c r="E620" s="96"/>
      <c r="F620" s="96"/>
      <c r="G620" s="96"/>
      <c r="H620" s="96"/>
      <c r="I620" s="96"/>
      <c r="J620" s="96"/>
      <c r="K620" s="140"/>
      <c r="L620" s="187" t="s">
        <v>96</v>
      </c>
      <c r="M620" s="188" t="str">
        <f>VLOOKUP(C620,'3_COMPOSIÇÃO'!A:E,3,0)</f>
        <v>UN</v>
      </c>
      <c r="N620" s="188">
        <f>VLOOKUP(C620,'3_COMPOSIÇÃO'!A:E,5,0)</f>
        <v>27378.51</v>
      </c>
      <c r="O620" s="144">
        <f>IF(E622&gt;0,E622,IF(J622&lt;&gt;"-",J622,IF(I622&gt;0,I622,"")))</f>
        <v>1</v>
      </c>
      <c r="P620" s="254"/>
    </row>
    <row r="621">
      <c r="A621" s="253"/>
      <c r="B621" s="146"/>
      <c r="C621" s="122"/>
      <c r="D621" s="189" t="s">
        <v>452</v>
      </c>
      <c r="E621" s="189" t="s">
        <v>38</v>
      </c>
      <c r="F621" s="189" t="s">
        <v>459</v>
      </c>
      <c r="G621" s="189" t="s">
        <v>460</v>
      </c>
      <c r="H621" s="190" t="s">
        <v>461</v>
      </c>
      <c r="I621" s="189" t="s">
        <v>462</v>
      </c>
      <c r="J621" s="189" t="s">
        <v>463</v>
      </c>
      <c r="K621" s="191" t="s">
        <v>458</v>
      </c>
      <c r="L621" s="122"/>
      <c r="M621" s="122"/>
      <c r="N621" s="122"/>
      <c r="O621" s="152"/>
      <c r="P621" s="254"/>
    </row>
    <row r="622">
      <c r="A622" s="253"/>
      <c r="B622" s="153"/>
      <c r="C622" s="154"/>
      <c r="D622" s="192"/>
      <c r="E622" s="193">
        <v>1.0</v>
      </c>
      <c r="F622" s="193"/>
      <c r="G622" s="193"/>
      <c r="H622" s="194"/>
      <c r="I622" s="195"/>
      <c r="J622" s="195" t="str">
        <f>IF(K622&lt;&gt;"-","-",IF(G622*H622=0,"-",TRUNC(G622*H622,2)))</f>
        <v>-</v>
      </c>
      <c r="K622" s="196"/>
      <c r="L622" s="154"/>
      <c r="M622" s="154"/>
      <c r="N622" s="154"/>
      <c r="O622" s="161"/>
      <c r="P622" s="254"/>
    </row>
    <row r="623">
      <c r="A623" s="253"/>
      <c r="B623" s="128"/>
      <c r="C623" s="129"/>
      <c r="D623" s="84"/>
      <c r="E623" s="86"/>
      <c r="F623" s="86"/>
      <c r="G623" s="86"/>
      <c r="H623" s="86"/>
      <c r="I623" s="86"/>
      <c r="J623" s="86"/>
      <c r="K623" s="84"/>
      <c r="L623" s="71"/>
      <c r="M623" s="71"/>
      <c r="N623" s="130"/>
      <c r="O623" s="131"/>
      <c r="P623" s="254"/>
    </row>
    <row r="624">
      <c r="A624" s="253"/>
      <c r="B624" s="137" t="s">
        <v>332</v>
      </c>
      <c r="C624" s="138" t="s">
        <v>309</v>
      </c>
      <c r="D624" s="186" t="str">
        <f>IFERROR(__xludf.DUMMYFUNCTION("VLOOKUP(C624,IMPORTRANGE('0_critérios'!$C$3,'0_critérios'!$B$3),2,0)"),"DISJUNTOR CAIXA MOLDADA TRIPOLAR 400A COM DISPARADOR TERMOMAGNÉTICO AJUSTÁVEL")</f>
        <v>DISJUNTOR CAIXA MOLDADA TRIPOLAR 400A COM DISPARADOR TERMOMAGNÉTICO AJUSTÁVEL</v>
      </c>
      <c r="E624" s="96"/>
      <c r="F624" s="96"/>
      <c r="G624" s="96"/>
      <c r="H624" s="96"/>
      <c r="I624" s="96"/>
      <c r="J624" s="96"/>
      <c r="K624" s="96"/>
      <c r="L624" s="184" t="str">
        <f>'0_critérios'!$A$3</f>
        <v>SIURB-EDIF-UNIT-JAN/26</v>
      </c>
      <c r="M624" s="142" t="str">
        <f>IFERROR(__xludf.DUMMYFUNCTION("VLOOKUP(C624,IMPORTRANGE('0_critérios'!$C$3,'0_critérios'!$B$3),3,0)"),"UN")</f>
        <v>UN</v>
      </c>
      <c r="N624" s="143">
        <f>IFERROR(__xludf.DUMMYFUNCTION("VLOOKUP(C624,IMPORTRANGE('0_critérios'!$C$3,'0_critérios'!$B$3),4,0)"),2529.36)</f>
        <v>2529.36</v>
      </c>
      <c r="O624" s="144">
        <f>TRUNC(IF(E626&gt;0,E626,IF(J626&lt;&gt;"-",J626,IF(I626&gt;0,I626,""))),2)</f>
        <v>1</v>
      </c>
      <c r="P624" s="254"/>
    </row>
    <row r="625">
      <c r="A625" s="253"/>
      <c r="B625" s="146"/>
      <c r="C625" s="122"/>
      <c r="D625" s="171" t="s">
        <v>452</v>
      </c>
      <c r="E625" s="172" t="s">
        <v>38</v>
      </c>
      <c r="F625" s="172" t="s">
        <v>459</v>
      </c>
      <c r="G625" s="172" t="s">
        <v>460</v>
      </c>
      <c r="H625" s="173" t="s">
        <v>461</v>
      </c>
      <c r="I625" s="172" t="s">
        <v>462</v>
      </c>
      <c r="J625" s="172" t="s">
        <v>463</v>
      </c>
      <c r="K625" s="174" t="s">
        <v>458</v>
      </c>
      <c r="L625" s="151"/>
      <c r="M625" s="151"/>
      <c r="N625" s="151"/>
      <c r="O625" s="152"/>
      <c r="P625" s="254"/>
    </row>
    <row r="626">
      <c r="A626" s="253"/>
      <c r="B626" s="153"/>
      <c r="C626" s="154"/>
      <c r="D626" s="265"/>
      <c r="E626" s="176">
        <v>1.0</v>
      </c>
      <c r="F626" s="176"/>
      <c r="G626" s="176"/>
      <c r="H626" s="176"/>
      <c r="I626" s="177" t="str">
        <f>IF(J626&lt;&gt;"-","-",IF(F626*G626=0,"-",TRUNC(F626*G626,2)))</f>
        <v>-</v>
      </c>
      <c r="J626" s="178" t="str">
        <f>IF(F626*G626*H626=0,"-",TRUNC(F626*G626*H626,2))</f>
        <v>-</v>
      </c>
      <c r="K626" s="179"/>
      <c r="L626" s="160"/>
      <c r="M626" s="160"/>
      <c r="N626" s="160"/>
      <c r="O626" s="161"/>
      <c r="P626" s="254"/>
    </row>
    <row r="627">
      <c r="A627" s="253"/>
      <c r="B627" s="266"/>
      <c r="L627" s="267"/>
      <c r="O627" s="268"/>
      <c r="P627" s="254"/>
    </row>
    <row r="628">
      <c r="A628" s="253"/>
      <c r="B628" s="137" t="s">
        <v>333</v>
      </c>
      <c r="C628" s="138" t="s">
        <v>124</v>
      </c>
      <c r="D628" s="186" t="str">
        <f>IFERROR(__xludf.DUMMYFUNCTION("VLOOKUP(C628,IMPORTRANGE('0_critérios'!$C$3,'0_critérios'!$B$3),2,0)"),"DPS - DISPOSITIVO PROTEÇÃO CONTRA SURTOS 275V - 40KA")</f>
        <v>DPS - DISPOSITIVO PROTEÇÃO CONTRA SURTOS 275V - 40KA</v>
      </c>
      <c r="E628" s="96"/>
      <c r="F628" s="96"/>
      <c r="G628" s="96"/>
      <c r="H628" s="96"/>
      <c r="I628" s="96"/>
      <c r="J628" s="96"/>
      <c r="K628" s="96"/>
      <c r="L628" s="184" t="str">
        <f>'0_critérios'!$A$3</f>
        <v>SIURB-EDIF-UNIT-JAN/26</v>
      </c>
      <c r="M628" s="142" t="str">
        <f>IFERROR(__xludf.DUMMYFUNCTION("VLOOKUP(C628,IMPORTRANGE('0_critérios'!$C$3,'0_critérios'!$B$3),3,0)"),"UN")</f>
        <v>UN</v>
      </c>
      <c r="N628" s="143">
        <f>IFERROR(__xludf.DUMMYFUNCTION("VLOOKUP(C628,IMPORTRANGE('0_critérios'!$C$3,'0_critérios'!$B$3),4,0)"),250.7)</f>
        <v>250.7</v>
      </c>
      <c r="O628" s="144">
        <f>TRUNC(IF(E630&gt;0,E630,IF(J630&lt;&gt;"-",J630,IF(I630&gt;0,I630,""))),2)</f>
        <v>4</v>
      </c>
      <c r="P628" s="254"/>
    </row>
    <row r="629">
      <c r="A629" s="253"/>
      <c r="B629" s="146"/>
      <c r="C629" s="122"/>
      <c r="D629" s="171" t="s">
        <v>452</v>
      </c>
      <c r="E629" s="172" t="s">
        <v>38</v>
      </c>
      <c r="F629" s="172" t="s">
        <v>459</v>
      </c>
      <c r="G629" s="172" t="s">
        <v>460</v>
      </c>
      <c r="H629" s="173" t="s">
        <v>461</v>
      </c>
      <c r="I629" s="172" t="s">
        <v>462</v>
      </c>
      <c r="J629" s="172" t="s">
        <v>463</v>
      </c>
      <c r="K629" s="174" t="s">
        <v>458</v>
      </c>
      <c r="L629" s="151"/>
      <c r="M629" s="151"/>
      <c r="N629" s="151"/>
      <c r="O629" s="152"/>
      <c r="P629" s="254"/>
    </row>
    <row r="630">
      <c r="A630" s="253"/>
      <c r="B630" s="153"/>
      <c r="C630" s="154"/>
      <c r="D630" s="265"/>
      <c r="E630" s="176">
        <v>4.0</v>
      </c>
      <c r="F630" s="176"/>
      <c r="G630" s="176"/>
      <c r="H630" s="176"/>
      <c r="I630" s="177" t="str">
        <f>IF(J630&lt;&gt;"-","-",IF(F630*G630=0,"-",TRUNC(F630*G630,2)))</f>
        <v>-</v>
      </c>
      <c r="J630" s="178" t="str">
        <f>IF(F630*G630*H630=0,"-",TRUNC(F630*G630*H630,2))</f>
        <v>-</v>
      </c>
      <c r="K630" s="179"/>
      <c r="L630" s="160"/>
      <c r="M630" s="160"/>
      <c r="N630" s="160"/>
      <c r="O630" s="161"/>
      <c r="P630" s="254"/>
    </row>
    <row r="631">
      <c r="A631" s="253"/>
      <c r="B631" s="128"/>
      <c r="C631" s="129"/>
      <c r="D631" s="84"/>
      <c r="E631" s="86"/>
      <c r="F631" s="86"/>
      <c r="G631" s="86"/>
      <c r="H631" s="86"/>
      <c r="I631" s="86"/>
      <c r="J631" s="86"/>
      <c r="K631" s="84"/>
      <c r="L631" s="71"/>
      <c r="M631" s="71"/>
      <c r="N631" s="130"/>
      <c r="O631" s="131"/>
      <c r="P631" s="254"/>
    </row>
    <row r="632">
      <c r="A632" s="253"/>
      <c r="B632" s="137" t="s">
        <v>334</v>
      </c>
      <c r="C632" s="138" t="s">
        <v>315</v>
      </c>
      <c r="D632" s="186" t="str">
        <f>IFERROR(__xludf.DUMMYFUNCTION("VLOOKUP(C632,IMPORTRANGE('0_critérios'!$C$3,'0_critérios'!$B$3),2,0)"),"DISJUNTOR TERMOMAGNÉTICO DIFERENCIAL BIPOLAR - 40A - SENSIBILIDADE 30MA - 240V")</f>
        <v>DISJUNTOR TERMOMAGNÉTICO DIFERENCIAL BIPOLAR - 40A - SENSIBILIDADE 30MA - 240V</v>
      </c>
      <c r="E632" s="96"/>
      <c r="F632" s="96"/>
      <c r="G632" s="96"/>
      <c r="H632" s="96"/>
      <c r="I632" s="96"/>
      <c r="J632" s="96"/>
      <c r="K632" s="96"/>
      <c r="L632" s="184" t="str">
        <f>'0_critérios'!$A$3</f>
        <v>SIURB-EDIF-UNIT-JAN/26</v>
      </c>
      <c r="M632" s="142" t="str">
        <f>IFERROR(__xludf.DUMMYFUNCTION("VLOOKUP(C632,IMPORTRANGE('0_critérios'!$C$3,'0_critérios'!$B$3),3,0)"),"UN")</f>
        <v>UN</v>
      </c>
      <c r="N632" s="143">
        <f>IFERROR(__xludf.DUMMYFUNCTION("VLOOKUP(C632,IMPORTRANGE('0_critérios'!$C$3,'0_critérios'!$B$3),4,0)"),940.65)</f>
        <v>940.65</v>
      </c>
      <c r="O632" s="144">
        <f>TRUNC(IF(E634&gt;0,E634,IF(J634&lt;&gt;"-",J634,IF(I634&gt;0,I634,""))),2)</f>
        <v>1</v>
      </c>
      <c r="P632" s="254"/>
    </row>
    <row r="633">
      <c r="A633" s="253"/>
      <c r="B633" s="146"/>
      <c r="C633" s="122"/>
      <c r="D633" s="171" t="s">
        <v>452</v>
      </c>
      <c r="E633" s="172" t="s">
        <v>38</v>
      </c>
      <c r="F633" s="172" t="s">
        <v>459</v>
      </c>
      <c r="G633" s="172" t="s">
        <v>460</v>
      </c>
      <c r="H633" s="173" t="s">
        <v>461</v>
      </c>
      <c r="I633" s="172" t="s">
        <v>462</v>
      </c>
      <c r="J633" s="172" t="s">
        <v>463</v>
      </c>
      <c r="K633" s="174" t="s">
        <v>458</v>
      </c>
      <c r="L633" s="151"/>
      <c r="M633" s="151"/>
      <c r="N633" s="151"/>
      <c r="O633" s="152"/>
      <c r="P633" s="254"/>
    </row>
    <row r="634">
      <c r="A634" s="253"/>
      <c r="B634" s="153"/>
      <c r="C634" s="154"/>
      <c r="D634" s="265"/>
      <c r="E634" s="176">
        <v>1.0</v>
      </c>
      <c r="F634" s="176"/>
      <c r="G634" s="176"/>
      <c r="H634" s="176"/>
      <c r="I634" s="177" t="str">
        <f>IF(J634&lt;&gt;"-","-",IF(F634*G634=0,"-",TRUNC(F634*G634,2)))</f>
        <v>-</v>
      </c>
      <c r="J634" s="178" t="str">
        <f>IF(F634*G634*H634=0,"-",TRUNC(F634*G634*H634,2))</f>
        <v>-</v>
      </c>
      <c r="K634" s="179"/>
      <c r="L634" s="160"/>
      <c r="M634" s="160"/>
      <c r="N634" s="160"/>
      <c r="O634" s="161"/>
      <c r="P634" s="254"/>
    </row>
    <row r="635">
      <c r="A635" s="253"/>
      <c r="B635" s="128"/>
      <c r="C635" s="129"/>
      <c r="D635" s="84"/>
      <c r="E635" s="86"/>
      <c r="F635" s="86"/>
      <c r="G635" s="86"/>
      <c r="H635" s="86"/>
      <c r="I635" s="86"/>
      <c r="J635" s="86"/>
      <c r="K635" s="84"/>
      <c r="L635" s="71"/>
      <c r="M635" s="71"/>
      <c r="N635" s="130"/>
      <c r="O635" s="131"/>
      <c r="P635" s="254"/>
    </row>
    <row r="636">
      <c r="A636" s="253"/>
      <c r="B636" s="137" t="s">
        <v>335</v>
      </c>
      <c r="C636" s="138" t="s">
        <v>187</v>
      </c>
      <c r="D636" s="186" t="str">
        <f>IFERROR(__xludf.DUMMYFUNCTION("VLOOKUP(C636,IMPORTRANGE('0_critérios'!$C$3,'0_critérios'!$B$3),2,0)"),"MINI DISJUNTOR - TIPO EUROPEU (IEC) - TRIPOLAR 6/25A")</f>
        <v>MINI DISJUNTOR - TIPO EUROPEU (IEC) - TRIPOLAR 6/25A</v>
      </c>
      <c r="E636" s="96"/>
      <c r="F636" s="96"/>
      <c r="G636" s="96"/>
      <c r="H636" s="96"/>
      <c r="I636" s="96"/>
      <c r="J636" s="96"/>
      <c r="K636" s="96"/>
      <c r="L636" s="184" t="str">
        <f>'0_critérios'!$A$3</f>
        <v>SIURB-EDIF-UNIT-JAN/26</v>
      </c>
      <c r="M636" s="142" t="str">
        <f>IFERROR(__xludf.DUMMYFUNCTION("VLOOKUP(C636,IMPORTRANGE('0_critérios'!$C$3,'0_critérios'!$B$3),3,0)"),"UN")</f>
        <v>UN</v>
      </c>
      <c r="N636" s="143">
        <f>IFERROR(__xludf.DUMMYFUNCTION("VLOOKUP(C636,IMPORTRANGE('0_critérios'!$C$3,'0_critérios'!$B$3),4,0)"),114.47)</f>
        <v>114.47</v>
      </c>
      <c r="O636" s="144">
        <f>TRUNC(IF(E638&gt;0,E638,IF(J638&lt;&gt;"-",J638,IF(I638&gt;0,I638,""))),2)</f>
        <v>16</v>
      </c>
      <c r="P636" s="254"/>
    </row>
    <row r="637">
      <c r="A637" s="253"/>
      <c r="B637" s="146"/>
      <c r="C637" s="122"/>
      <c r="D637" s="171" t="s">
        <v>452</v>
      </c>
      <c r="E637" s="172" t="s">
        <v>38</v>
      </c>
      <c r="F637" s="172" t="s">
        <v>459</v>
      </c>
      <c r="G637" s="172" t="s">
        <v>460</v>
      </c>
      <c r="H637" s="173" t="s">
        <v>461</v>
      </c>
      <c r="I637" s="172" t="s">
        <v>462</v>
      </c>
      <c r="J637" s="172" t="s">
        <v>463</v>
      </c>
      <c r="K637" s="174" t="s">
        <v>458</v>
      </c>
      <c r="L637" s="151"/>
      <c r="M637" s="151"/>
      <c r="N637" s="151"/>
      <c r="O637" s="152"/>
      <c r="P637" s="254"/>
    </row>
    <row r="638">
      <c r="A638" s="253"/>
      <c r="B638" s="153"/>
      <c r="C638" s="154"/>
      <c r="D638" s="265"/>
      <c r="E638" s="176">
        <v>16.0</v>
      </c>
      <c r="F638" s="176"/>
      <c r="G638" s="176"/>
      <c r="H638" s="176"/>
      <c r="I638" s="177" t="str">
        <f>IF(J638&lt;&gt;"-","-",IF(F638*G638=0,"-",TRUNC(F638*G638,2)))</f>
        <v>-</v>
      </c>
      <c r="J638" s="178" t="str">
        <f>IF(F638*G638*H638=0,"-",TRUNC(F638*G638*H638,2))</f>
        <v>-</v>
      </c>
      <c r="K638" s="179"/>
      <c r="L638" s="160"/>
      <c r="M638" s="160"/>
      <c r="N638" s="160"/>
      <c r="O638" s="161"/>
      <c r="P638" s="254"/>
    </row>
    <row r="639">
      <c r="A639" s="253"/>
      <c r="B639" s="266"/>
      <c r="C639" s="129"/>
      <c r="D639" s="84"/>
      <c r="E639" s="86"/>
      <c r="F639" s="86"/>
      <c r="G639" s="86"/>
      <c r="H639" s="86"/>
      <c r="I639" s="86"/>
      <c r="J639" s="86"/>
      <c r="K639" s="84"/>
      <c r="L639" s="71"/>
      <c r="M639" s="71"/>
      <c r="N639" s="130"/>
      <c r="O639" s="131"/>
      <c r="P639" s="254"/>
    </row>
    <row r="640">
      <c r="A640" s="253"/>
      <c r="B640" s="137" t="s">
        <v>336</v>
      </c>
      <c r="C640" s="138" t="s">
        <v>279</v>
      </c>
      <c r="D640" s="186" t="str">
        <f>IFERROR(__xludf.DUMMYFUNCTION("VLOOKUP(C640,IMPORTRANGE('0_critérios'!$C$3,'0_critérios'!$B$3),2,0)"),"INTERRUPTOR DIFERENCIAL RESIDUAL BIPOLAR 25A - SENSIBILIDADE 30MA - 220V")</f>
        <v>INTERRUPTOR DIFERENCIAL RESIDUAL BIPOLAR 25A - SENSIBILIDADE 30MA - 220V</v>
      </c>
      <c r="E640" s="96"/>
      <c r="F640" s="96"/>
      <c r="G640" s="96"/>
      <c r="H640" s="96"/>
      <c r="I640" s="96"/>
      <c r="J640" s="96"/>
      <c r="K640" s="96"/>
      <c r="L640" s="184" t="str">
        <f>'0_critérios'!$A$3</f>
        <v>SIURB-EDIF-UNIT-JAN/26</v>
      </c>
      <c r="M640" s="142" t="str">
        <f>IFERROR(__xludf.DUMMYFUNCTION("VLOOKUP(C640,IMPORTRANGE('0_critérios'!$C$3,'0_critérios'!$B$3),3,0)"),"UN")</f>
        <v>UN</v>
      </c>
      <c r="N640" s="143">
        <f>IFERROR(__xludf.DUMMYFUNCTION("VLOOKUP(C640,IMPORTRANGE('0_critérios'!$C$3,'0_critérios'!$B$3),4,0)"),262.63)</f>
        <v>262.63</v>
      </c>
      <c r="O640" s="144">
        <f>TRUNC(IF(E642&gt;0,E642,IF(J642&lt;&gt;"-",J642,IF(I642&gt;0,I642,""))),2)</f>
        <v>16</v>
      </c>
      <c r="P640" s="254"/>
    </row>
    <row r="641">
      <c r="A641" s="253"/>
      <c r="B641" s="146"/>
      <c r="C641" s="122"/>
      <c r="D641" s="171" t="s">
        <v>452</v>
      </c>
      <c r="E641" s="172" t="s">
        <v>38</v>
      </c>
      <c r="F641" s="172" t="s">
        <v>459</v>
      </c>
      <c r="G641" s="172" t="s">
        <v>460</v>
      </c>
      <c r="H641" s="173" t="s">
        <v>461</v>
      </c>
      <c r="I641" s="172" t="s">
        <v>462</v>
      </c>
      <c r="J641" s="172" t="s">
        <v>463</v>
      </c>
      <c r="K641" s="174" t="s">
        <v>458</v>
      </c>
      <c r="L641" s="151"/>
      <c r="M641" s="151"/>
      <c r="N641" s="151"/>
      <c r="O641" s="152"/>
      <c r="P641" s="254"/>
    </row>
    <row r="642">
      <c r="A642" s="253"/>
      <c r="B642" s="153"/>
      <c r="C642" s="154"/>
      <c r="D642" s="265"/>
      <c r="E642" s="176">
        <v>16.0</v>
      </c>
      <c r="F642" s="176"/>
      <c r="G642" s="176"/>
      <c r="H642" s="176"/>
      <c r="I642" s="177" t="str">
        <f>IF(J642&lt;&gt;"-","-",IF(F642*G642=0,"-",TRUNC(F642*G642,2)))</f>
        <v>-</v>
      </c>
      <c r="J642" s="178" t="str">
        <f>IF(F642*G642*H642=0,"-",TRUNC(F642*G642*H642,2))</f>
        <v>-</v>
      </c>
      <c r="K642" s="179"/>
      <c r="L642" s="160"/>
      <c r="M642" s="160"/>
      <c r="N642" s="160"/>
      <c r="O642" s="161"/>
      <c r="P642" s="254"/>
    </row>
    <row r="643">
      <c r="A643" s="253"/>
      <c r="B643" s="266"/>
      <c r="L643" s="267"/>
      <c r="O643" s="268"/>
      <c r="P643" s="254"/>
    </row>
    <row r="644">
      <c r="A644" s="253"/>
      <c r="B644" s="218" t="s">
        <v>337</v>
      </c>
      <c r="C644" s="135" t="s">
        <v>338</v>
      </c>
      <c r="D644" s="115"/>
      <c r="E644" s="115"/>
      <c r="F644" s="115"/>
      <c r="G644" s="115"/>
      <c r="H644" s="115"/>
      <c r="I644" s="115"/>
      <c r="J644" s="115"/>
      <c r="K644" s="115"/>
      <c r="L644" s="115"/>
      <c r="M644" s="115"/>
      <c r="N644" s="115"/>
      <c r="O644" s="116"/>
      <c r="P644" s="254"/>
    </row>
    <row r="645">
      <c r="A645" s="253"/>
      <c r="B645" s="128"/>
      <c r="C645" s="129"/>
      <c r="D645" s="84"/>
      <c r="E645" s="86"/>
      <c r="F645" s="86"/>
      <c r="G645" s="86"/>
      <c r="H645" s="86"/>
      <c r="I645" s="86"/>
      <c r="J645" s="86"/>
      <c r="K645" s="84"/>
      <c r="L645" s="71"/>
      <c r="M645" s="71"/>
      <c r="N645" s="130"/>
      <c r="O645" s="131"/>
      <c r="P645" s="254"/>
    </row>
    <row r="646">
      <c r="A646" s="253"/>
      <c r="B646" s="137" t="s">
        <v>339</v>
      </c>
      <c r="C646" s="138" t="s">
        <v>248</v>
      </c>
      <c r="D646" s="186" t="str">
        <f>IFERROR(__xludf.DUMMYFUNCTION("VLOOKUP(C646,IMPORTRANGE('0_critérios'!$C$3,'0_critérios'!$B$3),2,0)"),"QUADRO DE DISTRIBUIÇÃO EM CHAPA METÁLICA - PARA ATÉ 70 DISJUNTORES")</f>
        <v>QUADRO DE DISTRIBUIÇÃO EM CHAPA METÁLICA - PARA ATÉ 70 DISJUNTORES</v>
      </c>
      <c r="E646" s="96"/>
      <c r="F646" s="96"/>
      <c r="G646" s="96"/>
      <c r="H646" s="96"/>
      <c r="I646" s="96"/>
      <c r="J646" s="96"/>
      <c r="K646" s="96"/>
      <c r="L646" s="184" t="str">
        <f>'0_critérios'!$A$3</f>
        <v>SIURB-EDIF-UNIT-JAN/26</v>
      </c>
      <c r="M646" s="142" t="str">
        <f>IFERROR(__xludf.DUMMYFUNCTION("VLOOKUP(C646,IMPORTRANGE('0_critérios'!$C$3,'0_critérios'!$B$3),3,0)"),"UN")</f>
        <v>UN</v>
      </c>
      <c r="N646" s="143">
        <f>IFERROR(__xludf.DUMMYFUNCTION("VLOOKUP(C646,IMPORTRANGE('0_critérios'!$C$3,'0_critérios'!$B$3),4,0)"),3593.72)</f>
        <v>3593.72</v>
      </c>
      <c r="O646" s="144">
        <f>TRUNC(IF(E648&gt;0,E648,IF(J648&lt;&gt;"-",J648,IF(I648&gt;0,I648,""))),2)</f>
        <v>1</v>
      </c>
      <c r="P646" s="254"/>
    </row>
    <row r="647">
      <c r="A647" s="253"/>
      <c r="B647" s="146"/>
      <c r="C647" s="122"/>
      <c r="D647" s="171" t="s">
        <v>452</v>
      </c>
      <c r="E647" s="172" t="s">
        <v>38</v>
      </c>
      <c r="F647" s="172" t="s">
        <v>459</v>
      </c>
      <c r="G647" s="172" t="s">
        <v>460</v>
      </c>
      <c r="H647" s="173" t="s">
        <v>461</v>
      </c>
      <c r="I647" s="172" t="s">
        <v>462</v>
      </c>
      <c r="J647" s="172" t="s">
        <v>463</v>
      </c>
      <c r="K647" s="174" t="s">
        <v>458</v>
      </c>
      <c r="L647" s="151"/>
      <c r="M647" s="151"/>
      <c r="N647" s="151"/>
      <c r="O647" s="152"/>
      <c r="P647" s="254"/>
    </row>
    <row r="648">
      <c r="A648" s="253"/>
      <c r="B648" s="153"/>
      <c r="C648" s="154"/>
      <c r="D648" s="265"/>
      <c r="E648" s="176">
        <v>1.0</v>
      </c>
      <c r="F648" s="176"/>
      <c r="G648" s="176"/>
      <c r="H648" s="176"/>
      <c r="I648" s="177" t="str">
        <f>IF(J648&lt;&gt;"-","-",IF(F648*G648=0,"-",TRUNC(F648*G648,2)))</f>
        <v>-</v>
      </c>
      <c r="J648" s="178" t="str">
        <f>IF(F648*G648*H648=0,"-",TRUNC(F648*G648*H648,2))</f>
        <v>-</v>
      </c>
      <c r="K648" s="179"/>
      <c r="L648" s="160"/>
      <c r="M648" s="160"/>
      <c r="N648" s="160"/>
      <c r="O648" s="161"/>
      <c r="P648" s="254"/>
    </row>
    <row r="649">
      <c r="A649" s="253"/>
      <c r="B649" s="128"/>
      <c r="C649" s="129"/>
      <c r="D649" s="84"/>
      <c r="E649" s="86"/>
      <c r="F649" s="86"/>
      <c r="G649" s="86"/>
      <c r="H649" s="86"/>
      <c r="I649" s="86"/>
      <c r="J649" s="86"/>
      <c r="K649" s="84"/>
      <c r="L649" s="71"/>
      <c r="M649" s="71"/>
      <c r="N649" s="130"/>
      <c r="O649" s="131"/>
      <c r="P649" s="254"/>
    </row>
    <row r="650">
      <c r="A650" s="253"/>
      <c r="B650" s="137" t="s">
        <v>340</v>
      </c>
      <c r="C650" s="138" t="s">
        <v>169</v>
      </c>
      <c r="D650" s="186" t="str">
        <f>IFERROR(__xludf.DUMMYFUNCTION("VLOOKUP(C650,IMPORTRANGE('0_critérios'!$C$3,'0_critérios'!$B$3),2,0)"),"CHAVE SECCIONADORA ROTATIVA ABERT. SOB CARGA TP (PACCO) - 3X16A")</f>
        <v>CHAVE SECCIONADORA ROTATIVA ABERT. SOB CARGA TP (PACCO) - 3X16A</v>
      </c>
      <c r="E650" s="96"/>
      <c r="F650" s="96"/>
      <c r="G650" s="96"/>
      <c r="H650" s="96"/>
      <c r="I650" s="96"/>
      <c r="J650" s="96"/>
      <c r="K650" s="96"/>
      <c r="L650" s="184" t="str">
        <f>'0_critérios'!$A$3</f>
        <v>SIURB-EDIF-UNIT-JAN/26</v>
      </c>
      <c r="M650" s="142" t="str">
        <f>IFERROR(__xludf.DUMMYFUNCTION("VLOOKUP(C650,IMPORTRANGE('0_critérios'!$C$3,'0_critérios'!$B$3),3,0)"),"UN")</f>
        <v>UN</v>
      </c>
      <c r="N650" s="143">
        <f>IFERROR(__xludf.DUMMYFUNCTION("VLOOKUP(C650,IMPORTRANGE('0_critérios'!$C$3,'0_critérios'!$B$3),4,0)"),185.88)</f>
        <v>185.88</v>
      </c>
      <c r="O650" s="144">
        <f>TRUNC(IF(E652&gt;0,E652,IF(J652&lt;&gt;"-",J652,IF(I652&gt;0,I652,""))),2)</f>
        <v>1</v>
      </c>
      <c r="P650" s="254"/>
    </row>
    <row r="651">
      <c r="A651" s="253"/>
      <c r="B651" s="146"/>
      <c r="C651" s="122"/>
      <c r="D651" s="171" t="s">
        <v>452</v>
      </c>
      <c r="E651" s="172" t="s">
        <v>38</v>
      </c>
      <c r="F651" s="172" t="s">
        <v>459</v>
      </c>
      <c r="G651" s="172" t="s">
        <v>460</v>
      </c>
      <c r="H651" s="173" t="s">
        <v>461</v>
      </c>
      <c r="I651" s="172" t="s">
        <v>462</v>
      </c>
      <c r="J651" s="172" t="s">
        <v>463</v>
      </c>
      <c r="K651" s="174" t="s">
        <v>458</v>
      </c>
      <c r="L651" s="151"/>
      <c r="M651" s="151"/>
      <c r="N651" s="151"/>
      <c r="O651" s="152"/>
      <c r="P651" s="254"/>
    </row>
    <row r="652">
      <c r="A652" s="253"/>
      <c r="B652" s="153"/>
      <c r="C652" s="154"/>
      <c r="D652" s="265"/>
      <c r="E652" s="176">
        <v>1.0</v>
      </c>
      <c r="F652" s="176"/>
      <c r="G652" s="176"/>
      <c r="H652" s="176"/>
      <c r="I652" s="177" t="str">
        <f>IF(J652&lt;&gt;"-","-",IF(F652*G652=0,"-",TRUNC(F652*G652,2)))</f>
        <v>-</v>
      </c>
      <c r="J652" s="178" t="str">
        <f>IF(F652*G652*H652=0,"-",TRUNC(F652*G652*H652,2))</f>
        <v>-</v>
      </c>
      <c r="K652" s="179"/>
      <c r="L652" s="160"/>
      <c r="M652" s="160"/>
      <c r="N652" s="160"/>
      <c r="O652" s="161"/>
      <c r="P652" s="254"/>
    </row>
    <row r="653">
      <c r="A653" s="253"/>
      <c r="B653" s="266"/>
      <c r="L653" s="267"/>
      <c r="O653" s="268"/>
      <c r="P653" s="254"/>
    </row>
    <row r="654">
      <c r="A654" s="253"/>
      <c r="B654" s="137" t="s">
        <v>341</v>
      </c>
      <c r="C654" s="138" t="s">
        <v>207</v>
      </c>
      <c r="D654" s="205" t="s">
        <v>208</v>
      </c>
      <c r="E654" s="96"/>
      <c r="F654" s="96"/>
      <c r="G654" s="96"/>
      <c r="H654" s="96"/>
      <c r="I654" s="96"/>
      <c r="J654" s="96"/>
      <c r="K654" s="96"/>
      <c r="L654" s="206" t="s">
        <v>122</v>
      </c>
      <c r="M654" s="207" t="s">
        <v>38</v>
      </c>
      <c r="N654" s="208">
        <v>1502.13</v>
      </c>
      <c r="O654" s="144">
        <f>TRUNC(IF(E656&gt;0,E656,IF(J656&lt;&gt;"-",J656,IF(I656&gt;0,I656,""))),2)</f>
        <v>2</v>
      </c>
      <c r="P654" s="254"/>
    </row>
    <row r="655">
      <c r="A655" s="253"/>
      <c r="B655" s="146"/>
      <c r="C655" s="122"/>
      <c r="D655" s="147" t="s">
        <v>452</v>
      </c>
      <c r="E655" s="148" t="s">
        <v>38</v>
      </c>
      <c r="F655" s="147" t="s">
        <v>453</v>
      </c>
      <c r="G655" s="147" t="s">
        <v>454</v>
      </c>
      <c r="H655" s="147" t="s">
        <v>455</v>
      </c>
      <c r="I655" s="147" t="s">
        <v>456</v>
      </c>
      <c r="J655" s="149" t="s">
        <v>457</v>
      </c>
      <c r="K655" s="147" t="s">
        <v>458</v>
      </c>
      <c r="L655" s="151"/>
      <c r="M655" s="151"/>
      <c r="N655" s="151"/>
      <c r="O655" s="152"/>
      <c r="P655" s="254"/>
    </row>
    <row r="656">
      <c r="A656" s="253"/>
      <c r="B656" s="153"/>
      <c r="C656" s="154"/>
      <c r="D656" s="155"/>
      <c r="E656" s="176">
        <v>2.0</v>
      </c>
      <c r="F656" s="155"/>
      <c r="G656" s="155"/>
      <c r="H656" s="155"/>
      <c r="I656" s="157" t="str">
        <f>IF(J656&lt;&gt;"-","-",IF(F656*G656=0,"-",TRUNC(F656*G656,2)))</f>
        <v>-</v>
      </c>
      <c r="J656" s="158" t="str">
        <f>IF(F656*G656*H656=0,"-",TRUNC(F656*G656*H656,2))</f>
        <v>-</v>
      </c>
      <c r="K656" s="209"/>
      <c r="L656" s="160"/>
      <c r="M656" s="160"/>
      <c r="N656" s="160"/>
      <c r="O656" s="161"/>
      <c r="P656" s="254"/>
    </row>
    <row r="657">
      <c r="A657" s="253"/>
      <c r="B657" s="128"/>
      <c r="C657" s="241"/>
      <c r="D657" s="242"/>
      <c r="E657" s="243"/>
      <c r="F657" s="243"/>
      <c r="G657" s="243"/>
      <c r="H657" s="243"/>
      <c r="I657" s="243"/>
      <c r="J657" s="243"/>
      <c r="K657" s="242"/>
      <c r="L657" s="244"/>
      <c r="M657" s="244"/>
      <c r="N657" s="245"/>
      <c r="O657" s="246"/>
      <c r="P657" s="254"/>
    </row>
    <row r="658">
      <c r="A658" s="253"/>
      <c r="B658" s="137" t="s">
        <v>342</v>
      </c>
      <c r="C658" s="183" t="s">
        <v>120</v>
      </c>
      <c r="D658" s="205" t="s">
        <v>121</v>
      </c>
      <c r="E658" s="96"/>
      <c r="F658" s="96"/>
      <c r="G658" s="96"/>
      <c r="H658" s="96"/>
      <c r="I658" s="96"/>
      <c r="J658" s="96"/>
      <c r="K658" s="96"/>
      <c r="L658" s="206" t="s">
        <v>122</v>
      </c>
      <c r="M658" s="207" t="s">
        <v>38</v>
      </c>
      <c r="N658" s="208">
        <v>1502.13</v>
      </c>
      <c r="O658" s="144">
        <f>TRUNC(IF(E660&gt;0,E660,IF(J660&lt;&gt;"-",J660,IF(I660&gt;0,I660,""))),2)</f>
        <v>3</v>
      </c>
      <c r="P658" s="254"/>
    </row>
    <row r="659">
      <c r="A659" s="253"/>
      <c r="B659" s="146"/>
      <c r="C659" s="122"/>
      <c r="D659" s="147" t="s">
        <v>452</v>
      </c>
      <c r="E659" s="148" t="s">
        <v>38</v>
      </c>
      <c r="F659" s="147" t="s">
        <v>453</v>
      </c>
      <c r="G659" s="147" t="s">
        <v>454</v>
      </c>
      <c r="H659" s="147" t="s">
        <v>455</v>
      </c>
      <c r="I659" s="147" t="s">
        <v>456</v>
      </c>
      <c r="J659" s="149" t="s">
        <v>457</v>
      </c>
      <c r="K659" s="147" t="s">
        <v>458</v>
      </c>
      <c r="L659" s="151"/>
      <c r="M659" s="151"/>
      <c r="N659" s="151"/>
      <c r="O659" s="152"/>
      <c r="P659" s="254"/>
    </row>
    <row r="660">
      <c r="A660" s="253"/>
      <c r="B660" s="153"/>
      <c r="C660" s="154"/>
      <c r="D660" s="155"/>
      <c r="E660" s="176">
        <v>3.0</v>
      </c>
      <c r="F660" s="155"/>
      <c r="G660" s="155"/>
      <c r="H660" s="155"/>
      <c r="I660" s="157" t="str">
        <f>IF(J660&lt;&gt;"-","-",IF(F660*G660=0,"-",TRUNC(F660*G660,2)))</f>
        <v>-</v>
      </c>
      <c r="J660" s="158" t="str">
        <f>IF(F660*G660*H660=0,"-",TRUNC(F660*G660*H660,2))</f>
        <v>-</v>
      </c>
      <c r="K660" s="209"/>
      <c r="L660" s="160"/>
      <c r="M660" s="160"/>
      <c r="N660" s="160"/>
      <c r="O660" s="161"/>
      <c r="P660" s="254"/>
    </row>
    <row r="661">
      <c r="A661" s="253"/>
      <c r="B661" s="128"/>
      <c r="C661" s="129"/>
      <c r="D661" s="84"/>
      <c r="E661" s="86"/>
      <c r="F661" s="86"/>
      <c r="G661" s="86"/>
      <c r="H661" s="86"/>
      <c r="I661" s="86"/>
      <c r="J661" s="86"/>
      <c r="K661" s="84"/>
      <c r="L661" s="71"/>
      <c r="M661" s="71"/>
      <c r="N661" s="130"/>
      <c r="O661" s="131"/>
      <c r="P661" s="254"/>
    </row>
    <row r="662">
      <c r="A662" s="253"/>
      <c r="B662" s="137" t="s">
        <v>343</v>
      </c>
      <c r="C662" s="138" t="s">
        <v>124</v>
      </c>
      <c r="D662" s="186" t="str">
        <f>IFERROR(__xludf.DUMMYFUNCTION("VLOOKUP(C662,IMPORTRANGE('0_critérios'!$C$3,'0_critérios'!$B$3),2,0)"),"DPS - DISPOSITIVO PROTEÇÃO CONTRA SURTOS 275V - 40KA")</f>
        <v>DPS - DISPOSITIVO PROTEÇÃO CONTRA SURTOS 275V - 40KA</v>
      </c>
      <c r="E662" s="96"/>
      <c r="F662" s="96"/>
      <c r="G662" s="96"/>
      <c r="H662" s="96"/>
      <c r="I662" s="96"/>
      <c r="J662" s="96"/>
      <c r="K662" s="96"/>
      <c r="L662" s="184" t="str">
        <f>'0_critérios'!$A$3</f>
        <v>SIURB-EDIF-UNIT-JAN/26</v>
      </c>
      <c r="M662" s="142" t="str">
        <f>IFERROR(__xludf.DUMMYFUNCTION("VLOOKUP(C662,IMPORTRANGE('0_critérios'!$C$3,'0_critérios'!$B$3),3,0)"),"UN")</f>
        <v>UN</v>
      </c>
      <c r="N662" s="143">
        <f>IFERROR(__xludf.DUMMYFUNCTION("VLOOKUP(C662,IMPORTRANGE('0_critérios'!$C$3,'0_critérios'!$B$3),4,0)"),250.7)</f>
        <v>250.7</v>
      </c>
      <c r="O662" s="144">
        <f>TRUNC(IF(E664&gt;0,E664,IF(J664&lt;&gt;"-",J664,IF(I664&gt;0,I664,""))),2)</f>
        <v>4</v>
      </c>
      <c r="P662" s="254"/>
    </row>
    <row r="663">
      <c r="A663" s="253"/>
      <c r="B663" s="146"/>
      <c r="C663" s="122"/>
      <c r="D663" s="171" t="s">
        <v>452</v>
      </c>
      <c r="E663" s="172" t="s">
        <v>38</v>
      </c>
      <c r="F663" s="172" t="s">
        <v>459</v>
      </c>
      <c r="G663" s="172" t="s">
        <v>460</v>
      </c>
      <c r="H663" s="173" t="s">
        <v>461</v>
      </c>
      <c r="I663" s="172" t="s">
        <v>462</v>
      </c>
      <c r="J663" s="172" t="s">
        <v>463</v>
      </c>
      <c r="K663" s="174" t="s">
        <v>458</v>
      </c>
      <c r="L663" s="151"/>
      <c r="M663" s="151"/>
      <c r="N663" s="151"/>
      <c r="O663" s="152"/>
      <c r="P663" s="254"/>
    </row>
    <row r="664">
      <c r="A664" s="253"/>
      <c r="B664" s="153"/>
      <c r="C664" s="154"/>
      <c r="D664" s="265"/>
      <c r="E664" s="176">
        <v>4.0</v>
      </c>
      <c r="F664" s="176"/>
      <c r="G664" s="176"/>
      <c r="H664" s="176"/>
      <c r="I664" s="177" t="str">
        <f>IF(J664&lt;&gt;"-","-",IF(F664*G664=0,"-",TRUNC(F664*G664,2)))</f>
        <v>-</v>
      </c>
      <c r="J664" s="178" t="str">
        <f>IF(F664*G664*H664=0,"-",TRUNC(F664*G664*H664,2))</f>
        <v>-</v>
      </c>
      <c r="K664" s="179"/>
      <c r="L664" s="160"/>
      <c r="M664" s="160"/>
      <c r="N664" s="160"/>
      <c r="O664" s="161"/>
      <c r="P664" s="254"/>
    </row>
    <row r="665">
      <c r="A665" s="253"/>
      <c r="B665" s="128"/>
      <c r="L665" s="267"/>
      <c r="O665" s="268"/>
      <c r="P665" s="254"/>
    </row>
    <row r="666">
      <c r="A666" s="253"/>
      <c r="B666" s="137" t="s">
        <v>344</v>
      </c>
      <c r="C666" s="138" t="s">
        <v>255</v>
      </c>
      <c r="D666" s="186" t="str">
        <f>IFERROR(__xludf.DUMMYFUNCTION("VLOOKUP(C666,IMPORTRANGE('0_critérios'!$C$3,'0_critérios'!$B$3),2,0)"),"DISJUNTOR CAIXA MOLDADA TRIPOLAR 200A COM DISPARADOR TERMOMAGNÉTICO AJUSTÁVEL")</f>
        <v>DISJUNTOR CAIXA MOLDADA TRIPOLAR 200A COM DISPARADOR TERMOMAGNÉTICO AJUSTÁVEL</v>
      </c>
      <c r="E666" s="96"/>
      <c r="F666" s="96"/>
      <c r="G666" s="96"/>
      <c r="H666" s="96"/>
      <c r="I666" s="96"/>
      <c r="J666" s="96"/>
      <c r="K666" s="96"/>
      <c r="L666" s="184" t="str">
        <f>'0_critérios'!$A$3</f>
        <v>SIURB-EDIF-UNIT-JAN/26</v>
      </c>
      <c r="M666" s="142" t="str">
        <f>IFERROR(__xludf.DUMMYFUNCTION("VLOOKUP(C666,IMPORTRANGE('0_critérios'!$C$3,'0_critérios'!$B$3),3,0)"),"UN")</f>
        <v>UN</v>
      </c>
      <c r="N666" s="143">
        <f>IFERROR(__xludf.DUMMYFUNCTION("VLOOKUP(C666,IMPORTRANGE('0_critérios'!$C$3,'0_critérios'!$B$3),4,0)"),2589.17)</f>
        <v>2589.17</v>
      </c>
      <c r="O666" s="144">
        <f>TRUNC(IF(E668&gt;0,E668,IF(J668&lt;&gt;"-",J668,IF(I668&gt;0,I668,""))),2)</f>
        <v>1</v>
      </c>
      <c r="P666" s="254"/>
    </row>
    <row r="667">
      <c r="A667" s="253"/>
      <c r="B667" s="146"/>
      <c r="C667" s="122"/>
      <c r="D667" s="171" t="s">
        <v>452</v>
      </c>
      <c r="E667" s="172" t="s">
        <v>38</v>
      </c>
      <c r="F667" s="172" t="s">
        <v>459</v>
      </c>
      <c r="G667" s="172" t="s">
        <v>460</v>
      </c>
      <c r="H667" s="173" t="s">
        <v>461</v>
      </c>
      <c r="I667" s="172" t="s">
        <v>462</v>
      </c>
      <c r="J667" s="172" t="s">
        <v>463</v>
      </c>
      <c r="K667" s="174" t="s">
        <v>458</v>
      </c>
      <c r="L667" s="151"/>
      <c r="M667" s="151"/>
      <c r="N667" s="151"/>
      <c r="O667" s="152"/>
      <c r="P667" s="254"/>
    </row>
    <row r="668">
      <c r="A668" s="253"/>
      <c r="B668" s="153"/>
      <c r="C668" s="154"/>
      <c r="D668" s="265"/>
      <c r="E668" s="176">
        <v>1.0</v>
      </c>
      <c r="F668" s="176"/>
      <c r="G668" s="176"/>
      <c r="H668" s="176"/>
      <c r="I668" s="177" t="str">
        <f>IF(J668&lt;&gt;"-","-",IF(F668*G668=0,"-",TRUNC(F668*G668,2)))</f>
        <v>-</v>
      </c>
      <c r="J668" s="178" t="str">
        <f>IF(F668*G668*H668=0,"-",TRUNC(F668*G668*H668,2))</f>
        <v>-</v>
      </c>
      <c r="K668" s="179"/>
      <c r="L668" s="160"/>
      <c r="M668" s="160"/>
      <c r="N668" s="160"/>
      <c r="O668" s="161"/>
      <c r="P668" s="254"/>
    </row>
    <row r="669">
      <c r="A669" s="253"/>
      <c r="B669" s="128"/>
      <c r="C669" s="129"/>
      <c r="D669" s="84"/>
      <c r="E669" s="86"/>
      <c r="F669" s="86"/>
      <c r="G669" s="86"/>
      <c r="H669" s="86"/>
      <c r="I669" s="86"/>
      <c r="J669" s="86"/>
      <c r="K669" s="84"/>
      <c r="L669" s="71"/>
      <c r="M669" s="71"/>
      <c r="N669" s="130"/>
      <c r="O669" s="131"/>
      <c r="P669" s="254"/>
    </row>
    <row r="670">
      <c r="A670" s="253"/>
      <c r="B670" s="137" t="s">
        <v>345</v>
      </c>
      <c r="C670" s="138" t="s">
        <v>187</v>
      </c>
      <c r="D670" s="186" t="str">
        <f>IFERROR(__xludf.DUMMYFUNCTION("VLOOKUP(C670,IMPORTRANGE('0_critérios'!$C$3,'0_critérios'!$B$3),2,0)"),"MINI DISJUNTOR - TIPO EUROPEU (IEC) - TRIPOLAR 6/25A")</f>
        <v>MINI DISJUNTOR - TIPO EUROPEU (IEC) - TRIPOLAR 6/25A</v>
      </c>
      <c r="E670" s="96"/>
      <c r="F670" s="96"/>
      <c r="G670" s="96"/>
      <c r="H670" s="96"/>
      <c r="I670" s="96"/>
      <c r="J670" s="96"/>
      <c r="K670" s="96"/>
      <c r="L670" s="184" t="str">
        <f>'0_critérios'!$A$3</f>
        <v>SIURB-EDIF-UNIT-JAN/26</v>
      </c>
      <c r="M670" s="142" t="str">
        <f>IFERROR(__xludf.DUMMYFUNCTION("VLOOKUP(C670,IMPORTRANGE('0_critérios'!$C$3,'0_critérios'!$B$3),3,0)"),"UN")</f>
        <v>UN</v>
      </c>
      <c r="N670" s="143">
        <f>IFERROR(__xludf.DUMMYFUNCTION("VLOOKUP(C670,IMPORTRANGE('0_critérios'!$C$3,'0_critérios'!$B$3),4,0)"),114.47)</f>
        <v>114.47</v>
      </c>
      <c r="O670" s="144">
        <f>TRUNC(IF(E672&gt;0,E672,IF(J672&lt;&gt;"-",J672,IF(I672&gt;0,I672,""))),2)</f>
        <v>70</v>
      </c>
      <c r="P670" s="254"/>
    </row>
    <row r="671">
      <c r="A671" s="253"/>
      <c r="B671" s="146"/>
      <c r="C671" s="122"/>
      <c r="D671" s="171" t="s">
        <v>452</v>
      </c>
      <c r="E671" s="172" t="s">
        <v>38</v>
      </c>
      <c r="F671" s="172" t="s">
        <v>459</v>
      </c>
      <c r="G671" s="172" t="s">
        <v>460</v>
      </c>
      <c r="H671" s="173" t="s">
        <v>461</v>
      </c>
      <c r="I671" s="172" t="s">
        <v>462</v>
      </c>
      <c r="J671" s="172" t="s">
        <v>463</v>
      </c>
      <c r="K671" s="174" t="s">
        <v>458</v>
      </c>
      <c r="L671" s="151"/>
      <c r="M671" s="151"/>
      <c r="N671" s="151"/>
      <c r="O671" s="152"/>
      <c r="P671" s="254"/>
    </row>
    <row r="672">
      <c r="A672" s="253"/>
      <c r="B672" s="153"/>
      <c r="C672" s="154"/>
      <c r="D672" s="265"/>
      <c r="E672" s="176">
        <v>70.0</v>
      </c>
      <c r="F672" s="176"/>
      <c r="G672" s="176"/>
      <c r="H672" s="176"/>
      <c r="I672" s="177" t="str">
        <f>IF(J672&lt;&gt;"-","-",IF(F672*G672=0,"-",TRUNC(F672*G672,2)))</f>
        <v>-</v>
      </c>
      <c r="J672" s="178" t="str">
        <f>IF(F672*G672*H672=0,"-",TRUNC(F672*G672*H672,2))</f>
        <v>-</v>
      </c>
      <c r="K672" s="179"/>
      <c r="L672" s="160"/>
      <c r="M672" s="160"/>
      <c r="N672" s="160"/>
      <c r="O672" s="161"/>
      <c r="P672" s="254"/>
    </row>
    <row r="673">
      <c r="A673" s="253"/>
      <c r="B673" s="266"/>
      <c r="C673" s="129"/>
      <c r="D673" s="84"/>
      <c r="E673" s="86"/>
      <c r="F673" s="86"/>
      <c r="G673" s="86"/>
      <c r="H673" s="86"/>
      <c r="I673" s="86"/>
      <c r="J673" s="86"/>
      <c r="K673" s="84"/>
      <c r="L673" s="71"/>
      <c r="M673" s="71"/>
      <c r="N673" s="130"/>
      <c r="O673" s="131"/>
      <c r="P673" s="254"/>
    </row>
    <row r="674">
      <c r="A674" s="253"/>
      <c r="B674" s="137" t="s">
        <v>346</v>
      </c>
      <c r="C674" s="138" t="s">
        <v>173</v>
      </c>
      <c r="D674" s="186" t="str">
        <f>IFERROR(__xludf.DUMMYFUNCTION("VLOOKUP(C674,IMPORTRANGE('0_critérios'!$C$3,'0_critérios'!$B$3),2,0)"),"INTERRUPTOR DIFERENCIAL RESIDUAL BIPOLAR 40A - SENSIBILIDADE 30MA - 220V")</f>
        <v>INTERRUPTOR DIFERENCIAL RESIDUAL BIPOLAR 40A - SENSIBILIDADE 30MA - 220V</v>
      </c>
      <c r="E674" s="96"/>
      <c r="F674" s="96"/>
      <c r="G674" s="96"/>
      <c r="H674" s="96"/>
      <c r="I674" s="96"/>
      <c r="J674" s="96"/>
      <c r="K674" s="96"/>
      <c r="L674" s="184" t="str">
        <f>'0_critérios'!$A$3</f>
        <v>SIURB-EDIF-UNIT-JAN/26</v>
      </c>
      <c r="M674" s="142" t="str">
        <f>IFERROR(__xludf.DUMMYFUNCTION("VLOOKUP(C674,IMPORTRANGE('0_critérios'!$C$3,'0_critérios'!$B$3),3,0)"),"UN")</f>
        <v>UN</v>
      </c>
      <c r="N674" s="143">
        <f>IFERROR(__xludf.DUMMYFUNCTION("VLOOKUP(C674,IMPORTRANGE('0_critérios'!$C$3,'0_critérios'!$B$3),4,0)"),350.06)</f>
        <v>350.06</v>
      </c>
      <c r="O674" s="144">
        <f>TRUNC(IF(E676&gt;0,E676,IF(J676&lt;&gt;"-",J676,IF(I676&gt;0,I676,""))),2)</f>
        <v>14</v>
      </c>
      <c r="P674" s="254"/>
    </row>
    <row r="675">
      <c r="A675" s="253"/>
      <c r="B675" s="146"/>
      <c r="C675" s="122"/>
      <c r="D675" s="171" t="s">
        <v>452</v>
      </c>
      <c r="E675" s="172" t="s">
        <v>38</v>
      </c>
      <c r="F675" s="172" t="s">
        <v>459</v>
      </c>
      <c r="G675" s="172" t="s">
        <v>460</v>
      </c>
      <c r="H675" s="173" t="s">
        <v>461</v>
      </c>
      <c r="I675" s="172" t="s">
        <v>462</v>
      </c>
      <c r="J675" s="172" t="s">
        <v>463</v>
      </c>
      <c r="K675" s="174" t="s">
        <v>458</v>
      </c>
      <c r="L675" s="151"/>
      <c r="M675" s="151"/>
      <c r="N675" s="151"/>
      <c r="O675" s="152"/>
      <c r="P675" s="254"/>
    </row>
    <row r="676">
      <c r="A676" s="253"/>
      <c r="B676" s="153"/>
      <c r="C676" s="154"/>
      <c r="D676" s="265"/>
      <c r="E676" s="176">
        <v>14.0</v>
      </c>
      <c r="F676" s="176"/>
      <c r="G676" s="176"/>
      <c r="H676" s="176"/>
      <c r="I676" s="177" t="str">
        <f>IF(J676&lt;&gt;"-","-",IF(F676*G676=0,"-",TRUNC(F676*G676,2)))</f>
        <v>-</v>
      </c>
      <c r="J676" s="178" t="str">
        <f>IF(F676*G676*H676=0,"-",TRUNC(F676*G676*H676,2))</f>
        <v>-</v>
      </c>
      <c r="K676" s="179"/>
      <c r="L676" s="160"/>
      <c r="M676" s="160"/>
      <c r="N676" s="160"/>
      <c r="O676" s="161"/>
      <c r="P676" s="254"/>
    </row>
    <row r="677">
      <c r="A677" s="253"/>
      <c r="B677" s="128"/>
      <c r="C677" s="129"/>
      <c r="D677" s="84"/>
      <c r="E677" s="86"/>
      <c r="F677" s="86"/>
      <c r="G677" s="86"/>
      <c r="H677" s="86"/>
      <c r="I677" s="86"/>
      <c r="J677" s="86"/>
      <c r="K677" s="84"/>
      <c r="L677" s="71"/>
      <c r="M677" s="71"/>
      <c r="N677" s="130"/>
      <c r="O677" s="131"/>
      <c r="P677" s="254"/>
    </row>
    <row r="678">
      <c r="A678" s="253"/>
      <c r="B678" s="137" t="s">
        <v>347</v>
      </c>
      <c r="C678" s="138" t="s">
        <v>193</v>
      </c>
      <c r="D678" s="186" t="str">
        <f>IFERROR(__xludf.DUMMYFUNCTION("VLOOKUP(C678,IMPORTRANGE('0_critérios'!$C$3,'0_critérios'!$B$3),2,0)"),"MINI DISJUNTOR - TIPO EUROPEU (IEC) -  BIPOLAR 32/50A")</f>
        <v>MINI DISJUNTOR - TIPO EUROPEU (IEC) -  BIPOLAR 32/50A</v>
      </c>
      <c r="E678" s="96"/>
      <c r="F678" s="96"/>
      <c r="G678" s="96"/>
      <c r="H678" s="96"/>
      <c r="I678" s="96"/>
      <c r="J678" s="96"/>
      <c r="K678" s="96"/>
      <c r="L678" s="184" t="str">
        <f>'0_critérios'!$A$3</f>
        <v>SIURB-EDIF-UNIT-JAN/26</v>
      </c>
      <c r="M678" s="142" t="str">
        <f>IFERROR(__xludf.DUMMYFUNCTION("VLOOKUP(C678,IMPORTRANGE('0_critérios'!$C$3,'0_critérios'!$B$3),3,0)"),"UN")</f>
        <v>UN</v>
      </c>
      <c r="N678" s="143">
        <f>IFERROR(__xludf.DUMMYFUNCTION("VLOOKUP(C678,IMPORTRANGE('0_critérios'!$C$3,'0_critérios'!$B$3),4,0)"),75.76)</f>
        <v>75.76</v>
      </c>
      <c r="O678" s="144">
        <f>TRUNC(IF(E680&gt;0,E680,IF(J680&lt;&gt;"-",J680,IF(I680&gt;0,I680,""))),2)</f>
        <v>1</v>
      </c>
      <c r="P678" s="254"/>
    </row>
    <row r="679">
      <c r="A679" s="253"/>
      <c r="B679" s="146"/>
      <c r="C679" s="122"/>
      <c r="D679" s="171" t="s">
        <v>452</v>
      </c>
      <c r="E679" s="172" t="s">
        <v>38</v>
      </c>
      <c r="F679" s="172" t="s">
        <v>459</v>
      </c>
      <c r="G679" s="172" t="s">
        <v>460</v>
      </c>
      <c r="H679" s="173" t="s">
        <v>461</v>
      </c>
      <c r="I679" s="172" t="s">
        <v>462</v>
      </c>
      <c r="J679" s="172" t="s">
        <v>463</v>
      </c>
      <c r="K679" s="174" t="s">
        <v>458</v>
      </c>
      <c r="L679" s="151"/>
      <c r="M679" s="151"/>
      <c r="N679" s="151"/>
      <c r="O679" s="152"/>
      <c r="P679" s="254"/>
    </row>
    <row r="680">
      <c r="A680" s="253"/>
      <c r="B680" s="153"/>
      <c r="C680" s="154"/>
      <c r="D680" s="265"/>
      <c r="E680" s="176">
        <v>1.0</v>
      </c>
      <c r="F680" s="176"/>
      <c r="G680" s="176"/>
      <c r="H680" s="176"/>
      <c r="I680" s="177" t="str">
        <f>IF(J680&lt;&gt;"-","-",IF(F680*G680=0,"-",TRUNC(F680*G680,2)))</f>
        <v>-</v>
      </c>
      <c r="J680" s="178" t="str">
        <f>IF(F680*G680*H680=0,"-",TRUNC(F680*G680*H680,2))</f>
        <v>-</v>
      </c>
      <c r="K680" s="179"/>
      <c r="L680" s="160"/>
      <c r="M680" s="160"/>
      <c r="N680" s="160"/>
      <c r="O680" s="161"/>
      <c r="P680" s="254"/>
    </row>
    <row r="681">
      <c r="A681" s="253"/>
      <c r="B681" s="128"/>
      <c r="C681" s="129"/>
      <c r="D681" s="84"/>
      <c r="E681" s="86"/>
      <c r="F681" s="86"/>
      <c r="G681" s="86"/>
      <c r="H681" s="86"/>
      <c r="I681" s="86"/>
      <c r="J681" s="86"/>
      <c r="K681" s="84"/>
      <c r="L681" s="71"/>
      <c r="M681" s="71"/>
      <c r="N681" s="130"/>
      <c r="O681" s="131"/>
      <c r="P681" s="254"/>
    </row>
    <row r="682">
      <c r="A682" s="253"/>
      <c r="B682" s="137" t="s">
        <v>348</v>
      </c>
      <c r="C682" s="138" t="s">
        <v>184</v>
      </c>
      <c r="D682" s="186" t="str">
        <f>IFERROR(__xludf.DUMMYFUNCTION("VLOOKUP(C682,IMPORTRANGE('0_critérios'!$C$3,'0_critérios'!$B$3),2,0)"),"MINI DISJUNTOR - TIPO EUROPEU (IEC) - TRIPOLAR 80A")</f>
        <v>MINI DISJUNTOR - TIPO EUROPEU (IEC) - TRIPOLAR 80A</v>
      </c>
      <c r="E682" s="96"/>
      <c r="F682" s="96"/>
      <c r="G682" s="96"/>
      <c r="H682" s="96"/>
      <c r="I682" s="96"/>
      <c r="J682" s="96"/>
      <c r="K682" s="96"/>
      <c r="L682" s="184" t="str">
        <f>'0_critérios'!$A$3</f>
        <v>SIURB-EDIF-UNIT-JAN/26</v>
      </c>
      <c r="M682" s="142" t="str">
        <f>IFERROR(__xludf.DUMMYFUNCTION("VLOOKUP(C682,IMPORTRANGE('0_critérios'!$C$3,'0_critérios'!$B$3),3,0)"),"UN")</f>
        <v>UN</v>
      </c>
      <c r="N682" s="143">
        <f>IFERROR(__xludf.DUMMYFUNCTION("VLOOKUP(C682,IMPORTRANGE('0_critérios'!$C$3,'0_critérios'!$B$3),4,0)"),232.52)</f>
        <v>232.52</v>
      </c>
      <c r="O682" s="144">
        <f>TRUNC(IF(E684&gt;0,E684,IF(J684&lt;&gt;"-",J684,IF(I684&gt;0,I684,""))),2)</f>
        <v>2</v>
      </c>
      <c r="P682" s="254"/>
    </row>
    <row r="683">
      <c r="A683" s="253"/>
      <c r="B683" s="146"/>
      <c r="C683" s="122"/>
      <c r="D683" s="171" t="s">
        <v>452</v>
      </c>
      <c r="E683" s="172" t="s">
        <v>38</v>
      </c>
      <c r="F683" s="172" t="s">
        <v>459</v>
      </c>
      <c r="G683" s="172" t="s">
        <v>460</v>
      </c>
      <c r="H683" s="173" t="s">
        <v>461</v>
      </c>
      <c r="I683" s="172" t="s">
        <v>462</v>
      </c>
      <c r="J683" s="172" t="s">
        <v>463</v>
      </c>
      <c r="K683" s="174" t="s">
        <v>458</v>
      </c>
      <c r="L683" s="151"/>
      <c r="M683" s="151"/>
      <c r="N683" s="151"/>
      <c r="O683" s="152"/>
      <c r="P683" s="254"/>
    </row>
    <row r="684">
      <c r="A684" s="253"/>
      <c r="B684" s="153"/>
      <c r="C684" s="154"/>
      <c r="D684" s="265"/>
      <c r="E684" s="176">
        <v>2.0</v>
      </c>
      <c r="F684" s="176"/>
      <c r="G684" s="176"/>
      <c r="H684" s="176"/>
      <c r="I684" s="177" t="str">
        <f>IF(J684&lt;&gt;"-","-",IF(F684*G684=0,"-",TRUNC(F684*G684,2)))</f>
        <v>-</v>
      </c>
      <c r="J684" s="178" t="str">
        <f>IF(F684*G684*H684=0,"-",TRUNC(F684*G684*H684,2))</f>
        <v>-</v>
      </c>
      <c r="K684" s="179"/>
      <c r="L684" s="160"/>
      <c r="M684" s="160"/>
      <c r="N684" s="160"/>
      <c r="O684" s="161"/>
      <c r="P684" s="254"/>
    </row>
    <row r="685">
      <c r="A685" s="253"/>
      <c r="B685" s="128"/>
      <c r="C685" s="129"/>
      <c r="D685" s="84"/>
      <c r="E685" s="86"/>
      <c r="F685" s="86"/>
      <c r="G685" s="86"/>
      <c r="H685" s="86"/>
      <c r="I685" s="86"/>
      <c r="J685" s="86"/>
      <c r="K685" s="84"/>
      <c r="L685" s="71"/>
      <c r="M685" s="71"/>
      <c r="N685" s="130"/>
      <c r="O685" s="131"/>
      <c r="P685" s="254"/>
    </row>
    <row r="686">
      <c r="A686" s="253"/>
      <c r="B686" s="137" t="s">
        <v>349</v>
      </c>
      <c r="C686" s="138" t="s">
        <v>264</v>
      </c>
      <c r="D686" s="186" t="str">
        <f>IFERROR(__xludf.DUMMYFUNCTION("VLOOKUP(C686,IMPORTRANGE('0_critérios'!$C$3,'0_critérios'!$B$3),2,0)"),"CONTATOR TRIPOLAR I NOMINAL 22A")</f>
        <v>CONTATOR TRIPOLAR I NOMINAL 22A</v>
      </c>
      <c r="E686" s="96"/>
      <c r="F686" s="96"/>
      <c r="G686" s="96"/>
      <c r="H686" s="96"/>
      <c r="I686" s="96"/>
      <c r="J686" s="96"/>
      <c r="K686" s="96"/>
      <c r="L686" s="184" t="str">
        <f>'0_critérios'!$A$3</f>
        <v>SIURB-EDIF-UNIT-JAN/26</v>
      </c>
      <c r="M686" s="142" t="str">
        <f>IFERROR(__xludf.DUMMYFUNCTION("VLOOKUP(C686,IMPORTRANGE('0_critérios'!$C$3,'0_critérios'!$B$3),3,0)"),"UN")</f>
        <v>UN</v>
      </c>
      <c r="N686" s="143">
        <f>IFERROR(__xludf.DUMMYFUNCTION("VLOOKUP(C686,IMPORTRANGE('0_critérios'!$C$3,'0_critérios'!$B$3),4,0)"),578.89)</f>
        <v>578.89</v>
      </c>
      <c r="O686" s="144">
        <f>TRUNC(IF(E688&gt;0,E688,IF(J688&lt;&gt;"-",J688,IF(I688&gt;0,I688,""))),2)</f>
        <v>6</v>
      </c>
      <c r="P686" s="254"/>
    </row>
    <row r="687">
      <c r="A687" s="253"/>
      <c r="B687" s="146"/>
      <c r="C687" s="122"/>
      <c r="D687" s="171" t="s">
        <v>452</v>
      </c>
      <c r="E687" s="172" t="s">
        <v>38</v>
      </c>
      <c r="F687" s="172" t="s">
        <v>459</v>
      </c>
      <c r="G687" s="172" t="s">
        <v>460</v>
      </c>
      <c r="H687" s="173" t="s">
        <v>461</v>
      </c>
      <c r="I687" s="172" t="s">
        <v>462</v>
      </c>
      <c r="J687" s="172" t="s">
        <v>463</v>
      </c>
      <c r="K687" s="174" t="s">
        <v>458</v>
      </c>
      <c r="L687" s="151"/>
      <c r="M687" s="151"/>
      <c r="N687" s="151"/>
      <c r="O687" s="152"/>
      <c r="P687" s="254"/>
    </row>
    <row r="688">
      <c r="A688" s="253"/>
      <c r="B688" s="153"/>
      <c r="C688" s="154"/>
      <c r="D688" s="265"/>
      <c r="E688" s="176">
        <v>6.0</v>
      </c>
      <c r="F688" s="176"/>
      <c r="G688" s="176"/>
      <c r="H688" s="176"/>
      <c r="I688" s="177" t="str">
        <f>IF(J688&lt;&gt;"-","-",IF(F688*G688=0,"-",TRUNC(F688*G688,2)))</f>
        <v>-</v>
      </c>
      <c r="J688" s="178" t="str">
        <f>IF(F688*G688*H688=0,"-",TRUNC(F688*G688*H688,2))</f>
        <v>-</v>
      </c>
      <c r="K688" s="179"/>
      <c r="L688" s="160"/>
      <c r="M688" s="160"/>
      <c r="N688" s="160"/>
      <c r="O688" s="161"/>
      <c r="P688" s="254"/>
    </row>
    <row r="689">
      <c r="A689" s="253"/>
      <c r="B689" s="128"/>
      <c r="L689" s="267"/>
      <c r="O689" s="268"/>
      <c r="P689" s="254"/>
    </row>
    <row r="690">
      <c r="A690" s="253"/>
      <c r="B690" s="137" t="s">
        <v>350</v>
      </c>
      <c r="C690" s="183" t="s">
        <v>268</v>
      </c>
      <c r="D690" s="205" t="s">
        <v>269</v>
      </c>
      <c r="E690" s="96"/>
      <c r="F690" s="96"/>
      <c r="G690" s="96"/>
      <c r="H690" s="96"/>
      <c r="I690" s="96"/>
      <c r="J690" s="96"/>
      <c r="K690" s="96"/>
      <c r="L690" s="206" t="s">
        <v>122</v>
      </c>
      <c r="M690" s="207" t="s">
        <v>38</v>
      </c>
      <c r="N690" s="208">
        <v>350.01</v>
      </c>
      <c r="O690" s="144">
        <f>TRUNC(IF(E692&gt;0,E692,IF(J692&lt;&gt;"-",J692,IF(I692&gt;0,I692,""))),2)</f>
        <v>6</v>
      </c>
      <c r="P690" s="254"/>
    </row>
    <row r="691">
      <c r="A691" s="253"/>
      <c r="B691" s="146"/>
      <c r="C691" s="122"/>
      <c r="D691" s="147" t="s">
        <v>452</v>
      </c>
      <c r="E691" s="148" t="s">
        <v>38</v>
      </c>
      <c r="F691" s="147" t="s">
        <v>453</v>
      </c>
      <c r="G691" s="147" t="s">
        <v>454</v>
      </c>
      <c r="H691" s="147" t="s">
        <v>455</v>
      </c>
      <c r="I691" s="147" t="s">
        <v>456</v>
      </c>
      <c r="J691" s="149" t="s">
        <v>457</v>
      </c>
      <c r="K691" s="147" t="s">
        <v>458</v>
      </c>
      <c r="L691" s="151"/>
      <c r="M691" s="151"/>
      <c r="N691" s="151"/>
      <c r="O691" s="152"/>
      <c r="P691" s="254"/>
    </row>
    <row r="692">
      <c r="A692" s="253"/>
      <c r="B692" s="153"/>
      <c r="C692" s="154"/>
      <c r="D692" s="155"/>
      <c r="E692" s="176">
        <v>6.0</v>
      </c>
      <c r="F692" s="155"/>
      <c r="G692" s="155"/>
      <c r="H692" s="155"/>
      <c r="I692" s="157" t="str">
        <f>IF(J692&lt;&gt;"-","-",IF(F692*G692=0,"-",TRUNC(F692*G692,2)))</f>
        <v>-</v>
      </c>
      <c r="J692" s="158" t="str">
        <f>IF(F692*G692*H692=0,"-",TRUNC(F692*G692*H692,2))</f>
        <v>-</v>
      </c>
      <c r="K692" s="209"/>
      <c r="L692" s="160"/>
      <c r="M692" s="160"/>
      <c r="N692" s="160"/>
      <c r="O692" s="161"/>
      <c r="P692" s="254"/>
    </row>
    <row r="693">
      <c r="A693" s="253"/>
      <c r="B693" s="128"/>
      <c r="C693" s="129"/>
      <c r="D693" s="84"/>
      <c r="E693" s="86"/>
      <c r="F693" s="86"/>
      <c r="G693" s="86"/>
      <c r="H693" s="86"/>
      <c r="I693" s="86"/>
      <c r="J693" s="86"/>
      <c r="K693" s="84"/>
      <c r="L693" s="71"/>
      <c r="M693" s="71"/>
      <c r="N693" s="130"/>
      <c r="O693" s="131"/>
      <c r="P693" s="254"/>
    </row>
    <row r="694">
      <c r="A694" s="253"/>
      <c r="B694" s="218" t="s">
        <v>351</v>
      </c>
      <c r="C694" s="135" t="s">
        <v>352</v>
      </c>
      <c r="D694" s="115"/>
      <c r="E694" s="115"/>
      <c r="F694" s="115"/>
      <c r="G694" s="115"/>
      <c r="H694" s="115"/>
      <c r="I694" s="115"/>
      <c r="J694" s="115"/>
      <c r="K694" s="115"/>
      <c r="L694" s="115"/>
      <c r="M694" s="115"/>
      <c r="N694" s="115"/>
      <c r="O694" s="116"/>
      <c r="P694" s="254"/>
    </row>
    <row r="695">
      <c r="A695" s="253"/>
      <c r="B695" s="128"/>
      <c r="C695" s="129"/>
      <c r="D695" s="84"/>
      <c r="E695" s="86"/>
      <c r="F695" s="86"/>
      <c r="G695" s="86"/>
      <c r="H695" s="86"/>
      <c r="I695" s="86"/>
      <c r="J695" s="86"/>
      <c r="K695" s="84"/>
      <c r="L695" s="71"/>
      <c r="M695" s="71"/>
      <c r="N695" s="130"/>
      <c r="O695" s="131"/>
      <c r="P695" s="254"/>
    </row>
    <row r="696">
      <c r="A696" s="253"/>
      <c r="B696" s="137" t="s">
        <v>353</v>
      </c>
      <c r="C696" s="138" t="s">
        <v>248</v>
      </c>
      <c r="D696" s="186" t="str">
        <f>IFERROR(__xludf.DUMMYFUNCTION("VLOOKUP(C696,IMPORTRANGE('0_critérios'!$C$3,'0_critérios'!$B$3),2,0)"),"QUADRO DE DISTRIBUIÇÃO EM CHAPA METÁLICA - PARA ATÉ 70 DISJUNTORES")</f>
        <v>QUADRO DE DISTRIBUIÇÃO EM CHAPA METÁLICA - PARA ATÉ 70 DISJUNTORES</v>
      </c>
      <c r="E696" s="96"/>
      <c r="F696" s="96"/>
      <c r="G696" s="96"/>
      <c r="H696" s="96"/>
      <c r="I696" s="96"/>
      <c r="J696" s="96"/>
      <c r="K696" s="96"/>
      <c r="L696" s="184" t="str">
        <f>'0_critérios'!$A$3</f>
        <v>SIURB-EDIF-UNIT-JAN/26</v>
      </c>
      <c r="M696" s="142" t="str">
        <f>IFERROR(__xludf.DUMMYFUNCTION("VLOOKUP(C696,IMPORTRANGE('0_critérios'!$C$3,'0_critérios'!$B$3),3,0)"),"UN")</f>
        <v>UN</v>
      </c>
      <c r="N696" s="143">
        <f>IFERROR(__xludf.DUMMYFUNCTION("VLOOKUP(C696,IMPORTRANGE('0_critérios'!$C$3,'0_critérios'!$B$3),4,0)"),3593.72)</f>
        <v>3593.72</v>
      </c>
      <c r="O696" s="144">
        <f>TRUNC(IF(E698&gt;0,E698,IF(J698&lt;&gt;"-",J698,IF(I698&gt;0,I698,""))),2)</f>
        <v>1</v>
      </c>
      <c r="P696" s="254"/>
    </row>
    <row r="697">
      <c r="A697" s="253"/>
      <c r="B697" s="146"/>
      <c r="C697" s="122"/>
      <c r="D697" s="171" t="s">
        <v>452</v>
      </c>
      <c r="E697" s="172" t="s">
        <v>38</v>
      </c>
      <c r="F697" s="172" t="s">
        <v>459</v>
      </c>
      <c r="G697" s="172" t="s">
        <v>460</v>
      </c>
      <c r="H697" s="173" t="s">
        <v>461</v>
      </c>
      <c r="I697" s="172" t="s">
        <v>462</v>
      </c>
      <c r="J697" s="172" t="s">
        <v>463</v>
      </c>
      <c r="K697" s="174" t="s">
        <v>458</v>
      </c>
      <c r="L697" s="151"/>
      <c r="M697" s="151"/>
      <c r="N697" s="151"/>
      <c r="O697" s="152"/>
      <c r="P697" s="254"/>
    </row>
    <row r="698">
      <c r="A698" s="253"/>
      <c r="B698" s="153"/>
      <c r="C698" s="154"/>
      <c r="D698" s="265"/>
      <c r="E698" s="176">
        <v>1.0</v>
      </c>
      <c r="F698" s="176"/>
      <c r="G698" s="176"/>
      <c r="H698" s="176"/>
      <c r="I698" s="177" t="str">
        <f>IF(J698&lt;&gt;"-","-",IF(F698*G698=0,"-",TRUNC(F698*G698,2)))</f>
        <v>-</v>
      </c>
      <c r="J698" s="178" t="str">
        <f>IF(F698*G698*H698=0,"-",TRUNC(F698*G698*H698,2))</f>
        <v>-</v>
      </c>
      <c r="K698" s="179"/>
      <c r="L698" s="160"/>
      <c r="M698" s="160"/>
      <c r="N698" s="160"/>
      <c r="O698" s="161"/>
      <c r="P698" s="254"/>
    </row>
    <row r="699">
      <c r="A699" s="253"/>
      <c r="B699" s="128"/>
      <c r="C699" s="129"/>
      <c r="D699" s="84"/>
      <c r="E699" s="86"/>
      <c r="F699" s="86"/>
      <c r="G699" s="86"/>
      <c r="H699" s="86"/>
      <c r="I699" s="86"/>
      <c r="J699" s="86"/>
      <c r="K699" s="84"/>
      <c r="L699" s="71"/>
      <c r="M699" s="71"/>
      <c r="N699" s="130"/>
      <c r="O699" s="131"/>
      <c r="P699" s="254"/>
    </row>
    <row r="700">
      <c r="A700" s="253"/>
      <c r="B700" s="137" t="s">
        <v>354</v>
      </c>
      <c r="C700" s="138" t="s">
        <v>169</v>
      </c>
      <c r="D700" s="186" t="str">
        <f>IFERROR(__xludf.DUMMYFUNCTION("VLOOKUP(C700,IMPORTRANGE('0_critérios'!$C$3,'0_critérios'!$B$3),2,0)"),"CHAVE SECCIONADORA ROTATIVA ABERT. SOB CARGA TP (PACCO) - 3X16A")</f>
        <v>CHAVE SECCIONADORA ROTATIVA ABERT. SOB CARGA TP (PACCO) - 3X16A</v>
      </c>
      <c r="E700" s="96"/>
      <c r="F700" s="96"/>
      <c r="G700" s="96"/>
      <c r="H700" s="96"/>
      <c r="I700" s="96"/>
      <c r="J700" s="96"/>
      <c r="K700" s="96"/>
      <c r="L700" s="184" t="str">
        <f>'0_critérios'!$A$3</f>
        <v>SIURB-EDIF-UNIT-JAN/26</v>
      </c>
      <c r="M700" s="142" t="str">
        <f>IFERROR(__xludf.DUMMYFUNCTION("VLOOKUP(C700,IMPORTRANGE('0_critérios'!$C$3,'0_critérios'!$B$3),3,0)"),"UN")</f>
        <v>UN</v>
      </c>
      <c r="N700" s="143">
        <f>IFERROR(__xludf.DUMMYFUNCTION("VLOOKUP(C700,IMPORTRANGE('0_critérios'!$C$3,'0_critérios'!$B$3),4,0)"),185.88)</f>
        <v>185.88</v>
      </c>
      <c r="O700" s="144">
        <f>TRUNC(IF(E702&gt;0,E702,IF(J702&lt;&gt;"-",J702,IF(I702&gt;0,I702,""))),2)</f>
        <v>1</v>
      </c>
      <c r="P700" s="254"/>
    </row>
    <row r="701">
      <c r="A701" s="253"/>
      <c r="B701" s="146"/>
      <c r="C701" s="122"/>
      <c r="D701" s="171" t="s">
        <v>452</v>
      </c>
      <c r="E701" s="172" t="s">
        <v>38</v>
      </c>
      <c r="F701" s="172" t="s">
        <v>459</v>
      </c>
      <c r="G701" s="172" t="s">
        <v>460</v>
      </c>
      <c r="H701" s="173" t="s">
        <v>461</v>
      </c>
      <c r="I701" s="172" t="s">
        <v>462</v>
      </c>
      <c r="J701" s="172" t="s">
        <v>463</v>
      </c>
      <c r="K701" s="174" t="s">
        <v>458</v>
      </c>
      <c r="L701" s="151"/>
      <c r="M701" s="151"/>
      <c r="N701" s="151"/>
      <c r="O701" s="152"/>
      <c r="P701" s="254"/>
    </row>
    <row r="702">
      <c r="A702" s="253"/>
      <c r="B702" s="153"/>
      <c r="C702" s="154"/>
      <c r="D702" s="265"/>
      <c r="E702" s="176">
        <v>1.0</v>
      </c>
      <c r="F702" s="176"/>
      <c r="G702" s="176"/>
      <c r="H702" s="176"/>
      <c r="I702" s="177" t="str">
        <f>IF(J702&lt;&gt;"-","-",IF(F702*G702=0,"-",TRUNC(F702*G702,2)))</f>
        <v>-</v>
      </c>
      <c r="J702" s="178" t="str">
        <f>IF(F702*G702*H702=0,"-",TRUNC(F702*G702*H702,2))</f>
        <v>-</v>
      </c>
      <c r="K702" s="179"/>
      <c r="L702" s="160"/>
      <c r="M702" s="160"/>
      <c r="N702" s="160"/>
      <c r="O702" s="161"/>
      <c r="P702" s="254"/>
    </row>
    <row r="703">
      <c r="A703" s="253"/>
      <c r="B703" s="266"/>
      <c r="L703" s="267"/>
      <c r="O703" s="268"/>
      <c r="P703" s="254"/>
    </row>
    <row r="704">
      <c r="A704" s="253"/>
      <c r="B704" s="137" t="s">
        <v>355</v>
      </c>
      <c r="C704" s="138" t="s">
        <v>207</v>
      </c>
      <c r="D704" s="205" t="s">
        <v>208</v>
      </c>
      <c r="E704" s="96"/>
      <c r="F704" s="96"/>
      <c r="G704" s="96"/>
      <c r="H704" s="96"/>
      <c r="I704" s="96"/>
      <c r="J704" s="96"/>
      <c r="K704" s="96"/>
      <c r="L704" s="206" t="s">
        <v>122</v>
      </c>
      <c r="M704" s="207" t="s">
        <v>38</v>
      </c>
      <c r="N704" s="208">
        <v>1502.13</v>
      </c>
      <c r="O704" s="144">
        <f>TRUNC(IF(E706&gt;0,E706,IF(J706&lt;&gt;"-",J706,IF(I706&gt;0,I706,""))),2)</f>
        <v>2</v>
      </c>
      <c r="P704" s="254"/>
    </row>
    <row r="705">
      <c r="A705" s="253"/>
      <c r="B705" s="146"/>
      <c r="C705" s="122"/>
      <c r="D705" s="147" t="s">
        <v>452</v>
      </c>
      <c r="E705" s="148" t="s">
        <v>38</v>
      </c>
      <c r="F705" s="147" t="s">
        <v>453</v>
      </c>
      <c r="G705" s="147" t="s">
        <v>454</v>
      </c>
      <c r="H705" s="147" t="s">
        <v>455</v>
      </c>
      <c r="I705" s="147" t="s">
        <v>456</v>
      </c>
      <c r="J705" s="149" t="s">
        <v>457</v>
      </c>
      <c r="K705" s="147" t="s">
        <v>458</v>
      </c>
      <c r="L705" s="151"/>
      <c r="M705" s="151"/>
      <c r="N705" s="151"/>
      <c r="O705" s="152"/>
      <c r="P705" s="254"/>
    </row>
    <row r="706">
      <c r="A706" s="253"/>
      <c r="B706" s="153"/>
      <c r="C706" s="154"/>
      <c r="D706" s="155"/>
      <c r="E706" s="176">
        <v>2.0</v>
      </c>
      <c r="F706" s="155"/>
      <c r="G706" s="155"/>
      <c r="H706" s="155"/>
      <c r="I706" s="157" t="str">
        <f>IF(J706&lt;&gt;"-","-",IF(F706*G706=0,"-",TRUNC(F706*G706,2)))</f>
        <v>-</v>
      </c>
      <c r="J706" s="158" t="str">
        <f>IF(F706*G706*H706=0,"-",TRUNC(F706*G706*H706,2))</f>
        <v>-</v>
      </c>
      <c r="K706" s="209"/>
      <c r="L706" s="160"/>
      <c r="M706" s="160"/>
      <c r="N706" s="160"/>
      <c r="O706" s="161"/>
      <c r="P706" s="254"/>
    </row>
    <row r="707">
      <c r="A707" s="253"/>
      <c r="B707" s="128"/>
      <c r="C707" s="241"/>
      <c r="D707" s="242"/>
      <c r="E707" s="243"/>
      <c r="F707" s="243"/>
      <c r="G707" s="243"/>
      <c r="H707" s="243"/>
      <c r="I707" s="243"/>
      <c r="J707" s="243"/>
      <c r="K707" s="242"/>
      <c r="L707" s="244"/>
      <c r="M707" s="244"/>
      <c r="N707" s="245"/>
      <c r="O707" s="246"/>
      <c r="P707" s="254"/>
    </row>
    <row r="708">
      <c r="A708" s="253"/>
      <c r="B708" s="137" t="s">
        <v>356</v>
      </c>
      <c r="C708" s="183" t="s">
        <v>120</v>
      </c>
      <c r="D708" s="205" t="s">
        <v>121</v>
      </c>
      <c r="E708" s="96"/>
      <c r="F708" s="96"/>
      <c r="G708" s="96"/>
      <c r="H708" s="96"/>
      <c r="I708" s="96"/>
      <c r="J708" s="96"/>
      <c r="K708" s="96"/>
      <c r="L708" s="206" t="s">
        <v>122</v>
      </c>
      <c r="M708" s="207" t="s">
        <v>38</v>
      </c>
      <c r="N708" s="208">
        <v>1502.13</v>
      </c>
      <c r="O708" s="144">
        <f>TRUNC(IF(E710&gt;0,E710,IF(J710&lt;&gt;"-",J710,IF(I710&gt;0,I710,""))),2)</f>
        <v>3</v>
      </c>
      <c r="P708" s="254"/>
    </row>
    <row r="709">
      <c r="A709" s="253"/>
      <c r="B709" s="146"/>
      <c r="C709" s="122"/>
      <c r="D709" s="147" t="s">
        <v>452</v>
      </c>
      <c r="E709" s="148" t="s">
        <v>38</v>
      </c>
      <c r="F709" s="147" t="s">
        <v>453</v>
      </c>
      <c r="G709" s="147" t="s">
        <v>454</v>
      </c>
      <c r="H709" s="147" t="s">
        <v>455</v>
      </c>
      <c r="I709" s="147" t="s">
        <v>456</v>
      </c>
      <c r="J709" s="149" t="s">
        <v>457</v>
      </c>
      <c r="K709" s="147" t="s">
        <v>458</v>
      </c>
      <c r="L709" s="151"/>
      <c r="M709" s="151"/>
      <c r="N709" s="151"/>
      <c r="O709" s="152"/>
      <c r="P709" s="254"/>
    </row>
    <row r="710">
      <c r="A710" s="253"/>
      <c r="B710" s="153"/>
      <c r="C710" s="154"/>
      <c r="D710" s="155"/>
      <c r="E710" s="176">
        <v>3.0</v>
      </c>
      <c r="F710" s="155"/>
      <c r="G710" s="155"/>
      <c r="H710" s="155"/>
      <c r="I710" s="157" t="str">
        <f>IF(J710&lt;&gt;"-","-",IF(F710*G710=0,"-",TRUNC(F710*G710,2)))</f>
        <v>-</v>
      </c>
      <c r="J710" s="158" t="str">
        <f>IF(F710*G710*H710=0,"-",TRUNC(F710*G710*H710,2))</f>
        <v>-</v>
      </c>
      <c r="K710" s="209"/>
      <c r="L710" s="160"/>
      <c r="M710" s="160"/>
      <c r="N710" s="160"/>
      <c r="O710" s="161"/>
      <c r="P710" s="254"/>
    </row>
    <row r="711">
      <c r="A711" s="253"/>
      <c r="B711" s="128"/>
      <c r="C711" s="129"/>
      <c r="D711" s="84"/>
      <c r="E711" s="86"/>
      <c r="F711" s="86"/>
      <c r="G711" s="86"/>
      <c r="H711" s="86"/>
      <c r="I711" s="86"/>
      <c r="J711" s="86"/>
      <c r="K711" s="84"/>
      <c r="L711" s="71"/>
      <c r="M711" s="71"/>
      <c r="N711" s="130"/>
      <c r="O711" s="131"/>
      <c r="P711" s="254"/>
    </row>
    <row r="712">
      <c r="A712" s="253"/>
      <c r="B712" s="137" t="s">
        <v>357</v>
      </c>
      <c r="C712" s="138" t="s">
        <v>124</v>
      </c>
      <c r="D712" s="186" t="str">
        <f>IFERROR(__xludf.DUMMYFUNCTION("VLOOKUP(C712,IMPORTRANGE('0_critérios'!$C$3,'0_critérios'!$B$3),2,0)"),"DPS - DISPOSITIVO PROTEÇÃO CONTRA SURTOS 275V - 40KA")</f>
        <v>DPS - DISPOSITIVO PROTEÇÃO CONTRA SURTOS 275V - 40KA</v>
      </c>
      <c r="E712" s="96"/>
      <c r="F712" s="96"/>
      <c r="G712" s="96"/>
      <c r="H712" s="96"/>
      <c r="I712" s="96"/>
      <c r="J712" s="96"/>
      <c r="K712" s="96"/>
      <c r="L712" s="184" t="str">
        <f>'0_critérios'!$A$3</f>
        <v>SIURB-EDIF-UNIT-JAN/26</v>
      </c>
      <c r="M712" s="142" t="str">
        <f>IFERROR(__xludf.DUMMYFUNCTION("VLOOKUP(C712,IMPORTRANGE('0_critérios'!$C$3,'0_critérios'!$B$3),3,0)"),"UN")</f>
        <v>UN</v>
      </c>
      <c r="N712" s="143">
        <f>IFERROR(__xludf.DUMMYFUNCTION("VLOOKUP(C712,IMPORTRANGE('0_critérios'!$C$3,'0_critérios'!$B$3),4,0)"),250.7)</f>
        <v>250.7</v>
      </c>
      <c r="O712" s="144">
        <f>TRUNC(IF(E714&gt;0,E714,IF(J714&lt;&gt;"-",J714,IF(I714&gt;0,I714,""))),2)</f>
        <v>4</v>
      </c>
      <c r="P712" s="254"/>
    </row>
    <row r="713">
      <c r="A713" s="253"/>
      <c r="B713" s="146"/>
      <c r="C713" s="122"/>
      <c r="D713" s="171" t="s">
        <v>452</v>
      </c>
      <c r="E713" s="172" t="s">
        <v>38</v>
      </c>
      <c r="F713" s="172" t="s">
        <v>459</v>
      </c>
      <c r="G713" s="172" t="s">
        <v>460</v>
      </c>
      <c r="H713" s="173" t="s">
        <v>461</v>
      </c>
      <c r="I713" s="172" t="s">
        <v>462</v>
      </c>
      <c r="J713" s="172" t="s">
        <v>463</v>
      </c>
      <c r="K713" s="174" t="s">
        <v>458</v>
      </c>
      <c r="L713" s="151"/>
      <c r="M713" s="151"/>
      <c r="N713" s="151"/>
      <c r="O713" s="152"/>
      <c r="P713" s="254"/>
    </row>
    <row r="714">
      <c r="A714" s="253"/>
      <c r="B714" s="153"/>
      <c r="C714" s="154"/>
      <c r="D714" s="265"/>
      <c r="E714" s="176">
        <v>4.0</v>
      </c>
      <c r="F714" s="176"/>
      <c r="G714" s="176"/>
      <c r="H714" s="176"/>
      <c r="I714" s="177" t="str">
        <f>IF(J714&lt;&gt;"-","-",IF(F714*G714=0,"-",TRUNC(F714*G714,2)))</f>
        <v>-</v>
      </c>
      <c r="J714" s="178" t="str">
        <f>IF(F714*G714*H714=0,"-",TRUNC(F714*G714*H714,2))</f>
        <v>-</v>
      </c>
      <c r="K714" s="179"/>
      <c r="L714" s="160"/>
      <c r="M714" s="160"/>
      <c r="N714" s="160"/>
      <c r="O714" s="161"/>
      <c r="P714" s="254"/>
    </row>
    <row r="715">
      <c r="A715" s="253"/>
      <c r="B715" s="128"/>
      <c r="L715" s="267"/>
      <c r="O715" s="268"/>
      <c r="P715" s="254"/>
    </row>
    <row r="716">
      <c r="A716" s="253"/>
      <c r="B716" s="137" t="s">
        <v>358</v>
      </c>
      <c r="C716" s="138" t="s">
        <v>255</v>
      </c>
      <c r="D716" s="186" t="str">
        <f>IFERROR(__xludf.DUMMYFUNCTION("VLOOKUP(C716,IMPORTRANGE('0_critérios'!$C$3,'0_critérios'!$B$3),2,0)"),"DISJUNTOR CAIXA MOLDADA TRIPOLAR 200A COM DISPARADOR TERMOMAGNÉTICO AJUSTÁVEL")</f>
        <v>DISJUNTOR CAIXA MOLDADA TRIPOLAR 200A COM DISPARADOR TERMOMAGNÉTICO AJUSTÁVEL</v>
      </c>
      <c r="E716" s="96"/>
      <c r="F716" s="96"/>
      <c r="G716" s="96"/>
      <c r="H716" s="96"/>
      <c r="I716" s="96"/>
      <c r="J716" s="96"/>
      <c r="K716" s="96"/>
      <c r="L716" s="184" t="str">
        <f>'0_critérios'!$A$3</f>
        <v>SIURB-EDIF-UNIT-JAN/26</v>
      </c>
      <c r="M716" s="142" t="str">
        <f>IFERROR(__xludf.DUMMYFUNCTION("VLOOKUP(C716,IMPORTRANGE('0_critérios'!$C$3,'0_critérios'!$B$3),3,0)"),"UN")</f>
        <v>UN</v>
      </c>
      <c r="N716" s="143">
        <f>IFERROR(__xludf.DUMMYFUNCTION("VLOOKUP(C716,IMPORTRANGE('0_critérios'!$C$3,'0_critérios'!$B$3),4,0)"),2589.17)</f>
        <v>2589.17</v>
      </c>
      <c r="O716" s="144">
        <f>TRUNC(IF(E718&gt;0,E718,IF(J718&lt;&gt;"-",J718,IF(I718&gt;0,I718,""))),2)</f>
        <v>1</v>
      </c>
      <c r="P716" s="254"/>
    </row>
    <row r="717">
      <c r="A717" s="253"/>
      <c r="B717" s="146"/>
      <c r="C717" s="122"/>
      <c r="D717" s="171" t="s">
        <v>452</v>
      </c>
      <c r="E717" s="172" t="s">
        <v>38</v>
      </c>
      <c r="F717" s="172" t="s">
        <v>459</v>
      </c>
      <c r="G717" s="172" t="s">
        <v>460</v>
      </c>
      <c r="H717" s="173" t="s">
        <v>461</v>
      </c>
      <c r="I717" s="172" t="s">
        <v>462</v>
      </c>
      <c r="J717" s="172" t="s">
        <v>463</v>
      </c>
      <c r="K717" s="174" t="s">
        <v>458</v>
      </c>
      <c r="L717" s="151"/>
      <c r="M717" s="151"/>
      <c r="N717" s="151"/>
      <c r="O717" s="152"/>
      <c r="P717" s="254"/>
    </row>
    <row r="718">
      <c r="A718" s="253"/>
      <c r="B718" s="153"/>
      <c r="C718" s="154"/>
      <c r="D718" s="265"/>
      <c r="E718" s="176">
        <v>1.0</v>
      </c>
      <c r="F718" s="176"/>
      <c r="G718" s="176"/>
      <c r="H718" s="176"/>
      <c r="I718" s="177" t="str">
        <f>IF(J718&lt;&gt;"-","-",IF(F718*G718=0,"-",TRUNC(F718*G718,2)))</f>
        <v>-</v>
      </c>
      <c r="J718" s="178" t="str">
        <f>IF(F718*G718*H718=0,"-",TRUNC(F718*G718*H718,2))</f>
        <v>-</v>
      </c>
      <c r="K718" s="179"/>
      <c r="L718" s="160"/>
      <c r="M718" s="160"/>
      <c r="N718" s="160"/>
      <c r="O718" s="161"/>
      <c r="P718" s="254"/>
    </row>
    <row r="719">
      <c r="A719" s="253"/>
      <c r="B719" s="128"/>
      <c r="C719" s="129"/>
      <c r="D719" s="84"/>
      <c r="E719" s="86"/>
      <c r="F719" s="86"/>
      <c r="G719" s="86"/>
      <c r="H719" s="86"/>
      <c r="I719" s="86"/>
      <c r="J719" s="86"/>
      <c r="K719" s="84"/>
      <c r="L719" s="71"/>
      <c r="M719" s="71"/>
      <c r="N719" s="130"/>
      <c r="O719" s="131"/>
      <c r="P719" s="254"/>
    </row>
    <row r="720">
      <c r="A720" s="253"/>
      <c r="B720" s="137" t="s">
        <v>359</v>
      </c>
      <c r="C720" s="138" t="s">
        <v>187</v>
      </c>
      <c r="D720" s="186" t="str">
        <f>IFERROR(__xludf.DUMMYFUNCTION("VLOOKUP(C720,IMPORTRANGE('0_critérios'!$C$3,'0_critérios'!$B$3),2,0)"),"MINI DISJUNTOR - TIPO EUROPEU (IEC) - TRIPOLAR 6/25A")</f>
        <v>MINI DISJUNTOR - TIPO EUROPEU (IEC) - TRIPOLAR 6/25A</v>
      </c>
      <c r="E720" s="96"/>
      <c r="F720" s="96"/>
      <c r="G720" s="96"/>
      <c r="H720" s="96"/>
      <c r="I720" s="96"/>
      <c r="J720" s="96"/>
      <c r="K720" s="96"/>
      <c r="L720" s="184" t="str">
        <f>'0_critérios'!$A$3</f>
        <v>SIURB-EDIF-UNIT-JAN/26</v>
      </c>
      <c r="M720" s="142" t="str">
        <f>IFERROR(__xludf.DUMMYFUNCTION("VLOOKUP(C720,IMPORTRANGE('0_critérios'!$C$3,'0_critérios'!$B$3),3,0)"),"UN")</f>
        <v>UN</v>
      </c>
      <c r="N720" s="143">
        <f>IFERROR(__xludf.DUMMYFUNCTION("VLOOKUP(C720,IMPORTRANGE('0_critérios'!$C$3,'0_critérios'!$B$3),4,0)"),114.47)</f>
        <v>114.47</v>
      </c>
      <c r="O720" s="144">
        <f>TRUNC(IF(E722&gt;0,E722,IF(J722&lt;&gt;"-",J722,IF(I722&gt;0,I722,""))),2)</f>
        <v>70</v>
      </c>
      <c r="P720" s="254"/>
    </row>
    <row r="721">
      <c r="A721" s="253"/>
      <c r="B721" s="146"/>
      <c r="C721" s="122"/>
      <c r="D721" s="171" t="s">
        <v>452</v>
      </c>
      <c r="E721" s="172" t="s">
        <v>38</v>
      </c>
      <c r="F721" s="172" t="s">
        <v>459</v>
      </c>
      <c r="G721" s="172" t="s">
        <v>460</v>
      </c>
      <c r="H721" s="173" t="s">
        <v>461</v>
      </c>
      <c r="I721" s="172" t="s">
        <v>462</v>
      </c>
      <c r="J721" s="172" t="s">
        <v>463</v>
      </c>
      <c r="K721" s="174" t="s">
        <v>458</v>
      </c>
      <c r="L721" s="151"/>
      <c r="M721" s="151"/>
      <c r="N721" s="151"/>
      <c r="O721" s="152"/>
      <c r="P721" s="254"/>
    </row>
    <row r="722">
      <c r="A722" s="253"/>
      <c r="B722" s="153"/>
      <c r="C722" s="154"/>
      <c r="D722" s="265"/>
      <c r="E722" s="176">
        <v>70.0</v>
      </c>
      <c r="F722" s="176"/>
      <c r="G722" s="176"/>
      <c r="H722" s="176"/>
      <c r="I722" s="177" t="str">
        <f>IF(J722&lt;&gt;"-","-",IF(F722*G722=0,"-",TRUNC(F722*G722,2)))</f>
        <v>-</v>
      </c>
      <c r="J722" s="178" t="str">
        <f>IF(F722*G722*H722=0,"-",TRUNC(F722*G722*H722,2))</f>
        <v>-</v>
      </c>
      <c r="K722" s="179"/>
      <c r="L722" s="160"/>
      <c r="M722" s="160"/>
      <c r="N722" s="160"/>
      <c r="O722" s="161"/>
      <c r="P722" s="254"/>
    </row>
    <row r="723">
      <c r="A723" s="253"/>
      <c r="B723" s="128"/>
      <c r="C723" s="129"/>
      <c r="D723" s="84"/>
      <c r="E723" s="86"/>
      <c r="F723" s="86"/>
      <c r="G723" s="86"/>
      <c r="H723" s="86"/>
      <c r="I723" s="86"/>
      <c r="J723" s="86"/>
      <c r="K723" s="84"/>
      <c r="L723" s="71"/>
      <c r="M723" s="71"/>
      <c r="N723" s="130"/>
      <c r="O723" s="131"/>
      <c r="P723" s="254"/>
    </row>
    <row r="724">
      <c r="A724" s="253"/>
      <c r="B724" s="137" t="s">
        <v>360</v>
      </c>
      <c r="C724" s="138" t="s">
        <v>173</v>
      </c>
      <c r="D724" s="186" t="str">
        <f>IFERROR(__xludf.DUMMYFUNCTION("VLOOKUP(C724,IMPORTRANGE('0_critérios'!$C$3,'0_critérios'!$B$3),2,0)"),"INTERRUPTOR DIFERENCIAL RESIDUAL BIPOLAR 40A - SENSIBILIDADE 30MA - 220V")</f>
        <v>INTERRUPTOR DIFERENCIAL RESIDUAL BIPOLAR 40A - SENSIBILIDADE 30MA - 220V</v>
      </c>
      <c r="E724" s="96"/>
      <c r="F724" s="96"/>
      <c r="G724" s="96"/>
      <c r="H724" s="96"/>
      <c r="I724" s="96"/>
      <c r="J724" s="96"/>
      <c r="K724" s="96"/>
      <c r="L724" s="184" t="str">
        <f>'0_critérios'!$A$3</f>
        <v>SIURB-EDIF-UNIT-JAN/26</v>
      </c>
      <c r="M724" s="142" t="str">
        <f>IFERROR(__xludf.DUMMYFUNCTION("VLOOKUP(C724,IMPORTRANGE('0_critérios'!$C$3,'0_critérios'!$B$3),3,0)"),"UN")</f>
        <v>UN</v>
      </c>
      <c r="N724" s="143">
        <f>IFERROR(__xludf.DUMMYFUNCTION("VLOOKUP(C724,IMPORTRANGE('0_critérios'!$C$3,'0_critérios'!$B$3),4,0)"),350.06)</f>
        <v>350.06</v>
      </c>
      <c r="O724" s="144">
        <f>TRUNC(IF(E726&gt;0,E726,IF(J726&lt;&gt;"-",J726,IF(I726&gt;0,I726,""))),2)</f>
        <v>14</v>
      </c>
      <c r="P724" s="254"/>
    </row>
    <row r="725">
      <c r="A725" s="253"/>
      <c r="B725" s="146"/>
      <c r="C725" s="122"/>
      <c r="D725" s="171" t="s">
        <v>452</v>
      </c>
      <c r="E725" s="172" t="s">
        <v>38</v>
      </c>
      <c r="F725" s="172" t="s">
        <v>459</v>
      </c>
      <c r="G725" s="172" t="s">
        <v>460</v>
      </c>
      <c r="H725" s="173" t="s">
        <v>461</v>
      </c>
      <c r="I725" s="172" t="s">
        <v>462</v>
      </c>
      <c r="J725" s="172" t="s">
        <v>463</v>
      </c>
      <c r="K725" s="174" t="s">
        <v>458</v>
      </c>
      <c r="L725" s="151"/>
      <c r="M725" s="151"/>
      <c r="N725" s="151"/>
      <c r="O725" s="152"/>
      <c r="P725" s="254"/>
    </row>
    <row r="726">
      <c r="A726" s="253"/>
      <c r="B726" s="153"/>
      <c r="C726" s="154"/>
      <c r="D726" s="265"/>
      <c r="E726" s="176">
        <v>14.0</v>
      </c>
      <c r="F726" s="176"/>
      <c r="G726" s="176"/>
      <c r="H726" s="176"/>
      <c r="I726" s="177" t="str">
        <f>IF(J726&lt;&gt;"-","-",IF(F726*G726=0,"-",TRUNC(F726*G726,2)))</f>
        <v>-</v>
      </c>
      <c r="J726" s="178" t="str">
        <f>IF(F726*G726*H726=0,"-",TRUNC(F726*G726*H726,2))</f>
        <v>-</v>
      </c>
      <c r="K726" s="179"/>
      <c r="L726" s="160"/>
      <c r="M726" s="160"/>
      <c r="N726" s="160"/>
      <c r="O726" s="161"/>
      <c r="P726" s="254"/>
    </row>
    <row r="727">
      <c r="A727" s="253"/>
      <c r="B727" s="128"/>
      <c r="C727" s="129"/>
      <c r="D727" s="84"/>
      <c r="E727" s="86"/>
      <c r="F727" s="86"/>
      <c r="G727" s="86"/>
      <c r="H727" s="86"/>
      <c r="I727" s="86"/>
      <c r="J727" s="86"/>
      <c r="K727" s="84"/>
      <c r="L727" s="71"/>
      <c r="M727" s="71"/>
      <c r="N727" s="130"/>
      <c r="O727" s="131"/>
      <c r="P727" s="254"/>
    </row>
    <row r="728">
      <c r="A728" s="253"/>
      <c r="B728" s="137" t="s">
        <v>361</v>
      </c>
      <c r="C728" s="138" t="s">
        <v>193</v>
      </c>
      <c r="D728" s="186" t="str">
        <f>IFERROR(__xludf.DUMMYFUNCTION("VLOOKUP(C728,IMPORTRANGE('0_critérios'!$C$3,'0_critérios'!$B$3),2,0)"),"MINI DISJUNTOR - TIPO EUROPEU (IEC) -  BIPOLAR 32/50A")</f>
        <v>MINI DISJUNTOR - TIPO EUROPEU (IEC) -  BIPOLAR 32/50A</v>
      </c>
      <c r="E728" s="96"/>
      <c r="F728" s="96"/>
      <c r="G728" s="96"/>
      <c r="H728" s="96"/>
      <c r="I728" s="96"/>
      <c r="J728" s="96"/>
      <c r="K728" s="96"/>
      <c r="L728" s="184" t="str">
        <f>'0_critérios'!$A$3</f>
        <v>SIURB-EDIF-UNIT-JAN/26</v>
      </c>
      <c r="M728" s="142" t="str">
        <f>IFERROR(__xludf.DUMMYFUNCTION("VLOOKUP(C728,IMPORTRANGE('0_critérios'!$C$3,'0_critérios'!$B$3),3,0)"),"UN")</f>
        <v>UN</v>
      </c>
      <c r="N728" s="143">
        <f>IFERROR(__xludf.DUMMYFUNCTION("VLOOKUP(C728,IMPORTRANGE('0_critérios'!$C$3,'0_critérios'!$B$3),4,0)"),75.76)</f>
        <v>75.76</v>
      </c>
      <c r="O728" s="144">
        <f>TRUNC(IF(E730&gt;0,E730,IF(J730&lt;&gt;"-",J730,IF(I730&gt;0,I730,""))),2)</f>
        <v>1</v>
      </c>
      <c r="P728" s="254"/>
    </row>
    <row r="729">
      <c r="A729" s="253"/>
      <c r="B729" s="146"/>
      <c r="C729" s="122"/>
      <c r="D729" s="171" t="s">
        <v>452</v>
      </c>
      <c r="E729" s="172" t="s">
        <v>38</v>
      </c>
      <c r="F729" s="172" t="s">
        <v>459</v>
      </c>
      <c r="G729" s="172" t="s">
        <v>460</v>
      </c>
      <c r="H729" s="173" t="s">
        <v>461</v>
      </c>
      <c r="I729" s="172" t="s">
        <v>462</v>
      </c>
      <c r="J729" s="172" t="s">
        <v>463</v>
      </c>
      <c r="K729" s="174" t="s">
        <v>458</v>
      </c>
      <c r="L729" s="151"/>
      <c r="M729" s="151"/>
      <c r="N729" s="151"/>
      <c r="O729" s="152"/>
      <c r="P729" s="254"/>
    </row>
    <row r="730">
      <c r="A730" s="253"/>
      <c r="B730" s="153"/>
      <c r="C730" s="154"/>
      <c r="D730" s="265"/>
      <c r="E730" s="176">
        <v>1.0</v>
      </c>
      <c r="F730" s="176"/>
      <c r="G730" s="176"/>
      <c r="H730" s="176"/>
      <c r="I730" s="177" t="str">
        <f>IF(J730&lt;&gt;"-","-",IF(F730*G730=0,"-",TRUNC(F730*G730,2)))</f>
        <v>-</v>
      </c>
      <c r="J730" s="178" t="str">
        <f>IF(F730*G730*H730=0,"-",TRUNC(F730*G730*H730,2))</f>
        <v>-</v>
      </c>
      <c r="K730" s="179"/>
      <c r="L730" s="160"/>
      <c r="M730" s="160"/>
      <c r="N730" s="160"/>
      <c r="O730" s="161"/>
      <c r="P730" s="254"/>
    </row>
    <row r="731">
      <c r="A731" s="253"/>
      <c r="B731" s="128"/>
      <c r="C731" s="129"/>
      <c r="D731" s="84"/>
      <c r="E731" s="86"/>
      <c r="F731" s="86"/>
      <c r="G731" s="86"/>
      <c r="H731" s="86"/>
      <c r="I731" s="86"/>
      <c r="J731" s="86"/>
      <c r="K731" s="84"/>
      <c r="L731" s="71"/>
      <c r="M731" s="71"/>
      <c r="N731" s="130"/>
      <c r="O731" s="131"/>
      <c r="P731" s="254"/>
    </row>
    <row r="732">
      <c r="A732" s="253"/>
      <c r="B732" s="137" t="s">
        <v>362</v>
      </c>
      <c r="C732" s="138" t="s">
        <v>184</v>
      </c>
      <c r="D732" s="186" t="str">
        <f>IFERROR(__xludf.DUMMYFUNCTION("VLOOKUP(C732,IMPORTRANGE('0_critérios'!$C$3,'0_critérios'!$B$3),2,0)"),"MINI DISJUNTOR - TIPO EUROPEU (IEC) - TRIPOLAR 80A")</f>
        <v>MINI DISJUNTOR - TIPO EUROPEU (IEC) - TRIPOLAR 80A</v>
      </c>
      <c r="E732" s="96"/>
      <c r="F732" s="96"/>
      <c r="G732" s="96"/>
      <c r="H732" s="96"/>
      <c r="I732" s="96"/>
      <c r="J732" s="96"/>
      <c r="K732" s="96"/>
      <c r="L732" s="184" t="str">
        <f>'0_critérios'!$A$3</f>
        <v>SIURB-EDIF-UNIT-JAN/26</v>
      </c>
      <c r="M732" s="142" t="str">
        <f>IFERROR(__xludf.DUMMYFUNCTION("VLOOKUP(C732,IMPORTRANGE('0_critérios'!$C$3,'0_critérios'!$B$3),3,0)"),"UN")</f>
        <v>UN</v>
      </c>
      <c r="N732" s="143">
        <f>IFERROR(__xludf.DUMMYFUNCTION("VLOOKUP(C732,IMPORTRANGE('0_critérios'!$C$3,'0_critérios'!$B$3),4,0)"),232.52)</f>
        <v>232.52</v>
      </c>
      <c r="O732" s="144">
        <f>TRUNC(IF(E734&gt;0,E734,IF(J734&lt;&gt;"-",J734,IF(I734&gt;0,I734,""))),2)</f>
        <v>2</v>
      </c>
      <c r="P732" s="254"/>
    </row>
    <row r="733">
      <c r="A733" s="253"/>
      <c r="B733" s="146"/>
      <c r="C733" s="122"/>
      <c r="D733" s="171" t="s">
        <v>452</v>
      </c>
      <c r="E733" s="172" t="s">
        <v>38</v>
      </c>
      <c r="F733" s="172" t="s">
        <v>459</v>
      </c>
      <c r="G733" s="172" t="s">
        <v>460</v>
      </c>
      <c r="H733" s="173" t="s">
        <v>461</v>
      </c>
      <c r="I733" s="172" t="s">
        <v>462</v>
      </c>
      <c r="J733" s="172" t="s">
        <v>463</v>
      </c>
      <c r="K733" s="174" t="s">
        <v>458</v>
      </c>
      <c r="L733" s="151"/>
      <c r="M733" s="151"/>
      <c r="N733" s="151"/>
      <c r="O733" s="152"/>
      <c r="P733" s="254"/>
    </row>
    <row r="734">
      <c r="A734" s="253"/>
      <c r="B734" s="153"/>
      <c r="C734" s="154"/>
      <c r="D734" s="265"/>
      <c r="E734" s="176">
        <v>2.0</v>
      </c>
      <c r="F734" s="176"/>
      <c r="G734" s="176"/>
      <c r="H734" s="176"/>
      <c r="I734" s="177" t="str">
        <f>IF(J734&lt;&gt;"-","-",IF(F734*G734=0,"-",TRUNC(F734*G734,2)))</f>
        <v>-</v>
      </c>
      <c r="J734" s="178" t="str">
        <f>IF(F734*G734*H734=0,"-",TRUNC(F734*G734*H734,2))</f>
        <v>-</v>
      </c>
      <c r="K734" s="179"/>
      <c r="L734" s="160"/>
      <c r="M734" s="160"/>
      <c r="N734" s="160"/>
      <c r="O734" s="161"/>
      <c r="P734" s="254"/>
    </row>
    <row r="735">
      <c r="A735" s="253"/>
      <c r="B735" s="128"/>
      <c r="C735" s="129"/>
      <c r="D735" s="84"/>
      <c r="E735" s="86"/>
      <c r="F735" s="86"/>
      <c r="G735" s="86"/>
      <c r="H735" s="86"/>
      <c r="I735" s="86"/>
      <c r="J735" s="86"/>
      <c r="K735" s="84"/>
      <c r="L735" s="71"/>
      <c r="M735" s="71"/>
      <c r="N735" s="130"/>
      <c r="O735" s="131"/>
      <c r="P735" s="254"/>
    </row>
    <row r="736">
      <c r="A736" s="253"/>
      <c r="B736" s="137" t="s">
        <v>363</v>
      </c>
      <c r="C736" s="138" t="s">
        <v>264</v>
      </c>
      <c r="D736" s="186" t="str">
        <f>IFERROR(__xludf.DUMMYFUNCTION("VLOOKUP(C736,IMPORTRANGE('0_critérios'!$C$3,'0_critérios'!$B$3),2,0)"),"CONTATOR TRIPOLAR I NOMINAL 22A")</f>
        <v>CONTATOR TRIPOLAR I NOMINAL 22A</v>
      </c>
      <c r="E736" s="96"/>
      <c r="F736" s="96"/>
      <c r="G736" s="96"/>
      <c r="H736" s="96"/>
      <c r="I736" s="96"/>
      <c r="J736" s="96"/>
      <c r="K736" s="96"/>
      <c r="L736" s="184" t="str">
        <f>'0_critérios'!$A$3</f>
        <v>SIURB-EDIF-UNIT-JAN/26</v>
      </c>
      <c r="M736" s="142" t="str">
        <f>IFERROR(__xludf.DUMMYFUNCTION("VLOOKUP(C736,IMPORTRANGE('0_critérios'!$C$3,'0_critérios'!$B$3),3,0)"),"UN")</f>
        <v>UN</v>
      </c>
      <c r="N736" s="143">
        <f>IFERROR(__xludf.DUMMYFUNCTION("VLOOKUP(C736,IMPORTRANGE('0_critérios'!$C$3,'0_critérios'!$B$3),4,0)"),578.89)</f>
        <v>578.89</v>
      </c>
      <c r="O736" s="144">
        <f>TRUNC(IF(E738&gt;0,E738,IF(J738&lt;&gt;"-",J738,IF(I738&gt;0,I738,""))),2)</f>
        <v>6</v>
      </c>
      <c r="P736" s="254"/>
    </row>
    <row r="737">
      <c r="A737" s="253"/>
      <c r="B737" s="146"/>
      <c r="C737" s="122"/>
      <c r="D737" s="171" t="s">
        <v>452</v>
      </c>
      <c r="E737" s="172" t="s">
        <v>38</v>
      </c>
      <c r="F737" s="172" t="s">
        <v>459</v>
      </c>
      <c r="G737" s="172" t="s">
        <v>460</v>
      </c>
      <c r="H737" s="173" t="s">
        <v>461</v>
      </c>
      <c r="I737" s="172" t="s">
        <v>462</v>
      </c>
      <c r="J737" s="172" t="s">
        <v>463</v>
      </c>
      <c r="K737" s="174" t="s">
        <v>458</v>
      </c>
      <c r="L737" s="151"/>
      <c r="M737" s="151"/>
      <c r="N737" s="151"/>
      <c r="O737" s="152"/>
      <c r="P737" s="254"/>
    </row>
    <row r="738">
      <c r="A738" s="253"/>
      <c r="B738" s="153"/>
      <c r="C738" s="154"/>
      <c r="D738" s="265"/>
      <c r="E738" s="176">
        <v>6.0</v>
      </c>
      <c r="F738" s="176"/>
      <c r="G738" s="176"/>
      <c r="H738" s="176"/>
      <c r="I738" s="177" t="str">
        <f>IF(J738&lt;&gt;"-","-",IF(F738*G738=0,"-",TRUNC(F738*G738,2)))</f>
        <v>-</v>
      </c>
      <c r="J738" s="178" t="str">
        <f>IF(F738*G738*H738=0,"-",TRUNC(F738*G738*H738,2))</f>
        <v>-</v>
      </c>
      <c r="K738" s="179"/>
      <c r="L738" s="160"/>
      <c r="M738" s="160"/>
      <c r="N738" s="160"/>
      <c r="O738" s="161"/>
      <c r="P738" s="254"/>
    </row>
    <row r="739">
      <c r="A739" s="253"/>
      <c r="B739" s="128"/>
      <c r="L739" s="267"/>
      <c r="O739" s="268"/>
      <c r="P739" s="254"/>
    </row>
    <row r="740">
      <c r="A740" s="253"/>
      <c r="B740" s="137" t="s">
        <v>364</v>
      </c>
      <c r="C740" s="183" t="s">
        <v>268</v>
      </c>
      <c r="D740" s="205" t="s">
        <v>269</v>
      </c>
      <c r="E740" s="96"/>
      <c r="F740" s="96"/>
      <c r="G740" s="96"/>
      <c r="H740" s="96"/>
      <c r="I740" s="96"/>
      <c r="J740" s="96"/>
      <c r="K740" s="96"/>
      <c r="L740" s="206" t="s">
        <v>122</v>
      </c>
      <c r="M740" s="207" t="s">
        <v>38</v>
      </c>
      <c r="N740" s="208">
        <v>350.01</v>
      </c>
      <c r="O740" s="144">
        <f>TRUNC(IF(E742&gt;0,E742,IF(J742&lt;&gt;"-",J742,IF(I742&gt;0,I742,""))),2)</f>
        <v>6</v>
      </c>
      <c r="P740" s="254"/>
    </row>
    <row r="741">
      <c r="A741" s="253"/>
      <c r="B741" s="146"/>
      <c r="C741" s="122"/>
      <c r="D741" s="147" t="s">
        <v>452</v>
      </c>
      <c r="E741" s="148" t="s">
        <v>38</v>
      </c>
      <c r="F741" s="147" t="s">
        <v>453</v>
      </c>
      <c r="G741" s="147" t="s">
        <v>454</v>
      </c>
      <c r="H741" s="147" t="s">
        <v>455</v>
      </c>
      <c r="I741" s="147" t="s">
        <v>456</v>
      </c>
      <c r="J741" s="149" t="s">
        <v>457</v>
      </c>
      <c r="K741" s="147" t="s">
        <v>458</v>
      </c>
      <c r="L741" s="151"/>
      <c r="M741" s="151"/>
      <c r="N741" s="151"/>
      <c r="O741" s="152"/>
      <c r="P741" s="254"/>
    </row>
    <row r="742">
      <c r="A742" s="253"/>
      <c r="B742" s="153"/>
      <c r="C742" s="154"/>
      <c r="D742" s="155"/>
      <c r="E742" s="176">
        <v>6.0</v>
      </c>
      <c r="F742" s="155"/>
      <c r="G742" s="155"/>
      <c r="H742" s="155"/>
      <c r="I742" s="157" t="str">
        <f>IF(J742&lt;&gt;"-","-",IF(F742*G742=0,"-",TRUNC(F742*G742,2)))</f>
        <v>-</v>
      </c>
      <c r="J742" s="158" t="str">
        <f>IF(F742*G742*H742=0,"-",TRUNC(F742*G742*H742,2))</f>
        <v>-</v>
      </c>
      <c r="K742" s="209"/>
      <c r="L742" s="160"/>
      <c r="M742" s="160"/>
      <c r="N742" s="160"/>
      <c r="O742" s="161"/>
      <c r="P742" s="254"/>
    </row>
    <row r="743">
      <c r="A743" s="253"/>
      <c r="B743" s="128"/>
      <c r="C743" s="129"/>
      <c r="D743" s="84"/>
      <c r="E743" s="86"/>
      <c r="F743" s="86"/>
      <c r="G743" s="86"/>
      <c r="H743" s="86"/>
      <c r="I743" s="86"/>
      <c r="J743" s="86"/>
      <c r="K743" s="84"/>
      <c r="L743" s="71"/>
      <c r="M743" s="71"/>
      <c r="N743" s="130"/>
      <c r="O743" s="131"/>
      <c r="P743" s="254"/>
    </row>
    <row r="744">
      <c r="A744" s="253"/>
      <c r="B744" s="218" t="s">
        <v>365</v>
      </c>
      <c r="C744" s="135" t="s">
        <v>366</v>
      </c>
      <c r="D744" s="115"/>
      <c r="E744" s="115"/>
      <c r="F744" s="115"/>
      <c r="G744" s="115"/>
      <c r="H744" s="115"/>
      <c r="I744" s="115"/>
      <c r="J744" s="115"/>
      <c r="K744" s="115"/>
      <c r="L744" s="115"/>
      <c r="M744" s="115"/>
      <c r="N744" s="115"/>
      <c r="O744" s="116"/>
      <c r="P744" s="254"/>
    </row>
    <row r="745">
      <c r="A745" s="253"/>
      <c r="B745" s="128"/>
      <c r="C745" s="129"/>
      <c r="D745" s="84"/>
      <c r="E745" s="86"/>
      <c r="F745" s="86"/>
      <c r="G745" s="86"/>
      <c r="H745" s="86"/>
      <c r="I745" s="86"/>
      <c r="J745" s="86"/>
      <c r="K745" s="84"/>
      <c r="L745" s="71"/>
      <c r="M745" s="71"/>
      <c r="N745" s="130"/>
      <c r="O745" s="131"/>
      <c r="P745" s="254"/>
    </row>
    <row r="746">
      <c r="A746" s="253"/>
      <c r="B746" s="137" t="s">
        <v>367</v>
      </c>
      <c r="C746" s="138" t="s">
        <v>248</v>
      </c>
      <c r="D746" s="186" t="str">
        <f>IFERROR(__xludf.DUMMYFUNCTION("VLOOKUP(C746,IMPORTRANGE('0_critérios'!$C$3,'0_critérios'!$B$3),2,0)"),"QUADRO DE DISTRIBUIÇÃO EM CHAPA METÁLICA - PARA ATÉ 70 DISJUNTORES")</f>
        <v>QUADRO DE DISTRIBUIÇÃO EM CHAPA METÁLICA - PARA ATÉ 70 DISJUNTORES</v>
      </c>
      <c r="E746" s="96"/>
      <c r="F746" s="96"/>
      <c r="G746" s="96"/>
      <c r="H746" s="96"/>
      <c r="I746" s="96"/>
      <c r="J746" s="96"/>
      <c r="K746" s="96"/>
      <c r="L746" s="184" t="str">
        <f>'0_critérios'!$A$3</f>
        <v>SIURB-EDIF-UNIT-JAN/26</v>
      </c>
      <c r="M746" s="142" t="str">
        <f>IFERROR(__xludf.DUMMYFUNCTION("VLOOKUP(C746,IMPORTRANGE('0_critérios'!$C$3,'0_critérios'!$B$3),3,0)"),"UN")</f>
        <v>UN</v>
      </c>
      <c r="N746" s="143">
        <f>IFERROR(__xludf.DUMMYFUNCTION("VLOOKUP(C746,IMPORTRANGE('0_critérios'!$C$3,'0_critérios'!$B$3),4,0)"),3593.72)</f>
        <v>3593.72</v>
      </c>
      <c r="O746" s="144">
        <f>TRUNC(IF(E748&gt;0,E748,IF(J748&lt;&gt;"-",J748,IF(I748&gt;0,I748,""))),2)</f>
        <v>1</v>
      </c>
      <c r="P746" s="254"/>
    </row>
    <row r="747">
      <c r="A747" s="253"/>
      <c r="B747" s="146"/>
      <c r="C747" s="122"/>
      <c r="D747" s="171" t="s">
        <v>452</v>
      </c>
      <c r="E747" s="172" t="s">
        <v>38</v>
      </c>
      <c r="F747" s="172" t="s">
        <v>459</v>
      </c>
      <c r="G747" s="172" t="s">
        <v>460</v>
      </c>
      <c r="H747" s="173" t="s">
        <v>461</v>
      </c>
      <c r="I747" s="172" t="s">
        <v>462</v>
      </c>
      <c r="J747" s="172" t="s">
        <v>463</v>
      </c>
      <c r="K747" s="174" t="s">
        <v>458</v>
      </c>
      <c r="L747" s="151"/>
      <c r="M747" s="151"/>
      <c r="N747" s="151"/>
      <c r="O747" s="152"/>
      <c r="P747" s="254"/>
    </row>
    <row r="748">
      <c r="A748" s="253"/>
      <c r="B748" s="153"/>
      <c r="C748" s="154"/>
      <c r="D748" s="265"/>
      <c r="E748" s="176">
        <v>1.0</v>
      </c>
      <c r="F748" s="176"/>
      <c r="G748" s="176"/>
      <c r="H748" s="176"/>
      <c r="I748" s="177" t="str">
        <f>IF(J748&lt;&gt;"-","-",IF(F748*G748=0,"-",TRUNC(F748*G748,2)))</f>
        <v>-</v>
      </c>
      <c r="J748" s="178" t="str">
        <f>IF(F748*G748*H748=0,"-",TRUNC(F748*G748*H748,2))</f>
        <v>-</v>
      </c>
      <c r="K748" s="179"/>
      <c r="L748" s="160"/>
      <c r="M748" s="160"/>
      <c r="N748" s="160"/>
      <c r="O748" s="161"/>
      <c r="P748" s="254"/>
    </row>
    <row r="749">
      <c r="A749" s="253"/>
      <c r="B749" s="128"/>
      <c r="C749" s="129"/>
      <c r="D749" s="84"/>
      <c r="E749" s="86"/>
      <c r="F749" s="86"/>
      <c r="G749" s="86"/>
      <c r="H749" s="86"/>
      <c r="I749" s="86"/>
      <c r="J749" s="86"/>
      <c r="K749" s="84"/>
      <c r="L749" s="71"/>
      <c r="M749" s="71"/>
      <c r="N749" s="130"/>
      <c r="O749" s="131"/>
      <c r="P749" s="254"/>
    </row>
    <row r="750">
      <c r="A750" s="253"/>
      <c r="B750" s="137" t="s">
        <v>368</v>
      </c>
      <c r="C750" s="138" t="s">
        <v>169</v>
      </c>
      <c r="D750" s="186" t="str">
        <f>IFERROR(__xludf.DUMMYFUNCTION("VLOOKUP(C750,IMPORTRANGE('0_critérios'!$C$3,'0_critérios'!$B$3),2,0)"),"CHAVE SECCIONADORA ROTATIVA ABERT. SOB CARGA TP (PACCO) - 3X16A")</f>
        <v>CHAVE SECCIONADORA ROTATIVA ABERT. SOB CARGA TP (PACCO) - 3X16A</v>
      </c>
      <c r="E750" s="96"/>
      <c r="F750" s="96"/>
      <c r="G750" s="96"/>
      <c r="H750" s="96"/>
      <c r="I750" s="96"/>
      <c r="J750" s="96"/>
      <c r="K750" s="96"/>
      <c r="L750" s="184" t="str">
        <f>'0_critérios'!$A$3</f>
        <v>SIURB-EDIF-UNIT-JAN/26</v>
      </c>
      <c r="M750" s="142" t="str">
        <f>IFERROR(__xludf.DUMMYFUNCTION("VLOOKUP(C750,IMPORTRANGE('0_critérios'!$C$3,'0_critérios'!$B$3),3,0)"),"UN")</f>
        <v>UN</v>
      </c>
      <c r="N750" s="143">
        <f>IFERROR(__xludf.DUMMYFUNCTION("VLOOKUP(C750,IMPORTRANGE('0_critérios'!$C$3,'0_critérios'!$B$3),4,0)"),185.88)</f>
        <v>185.88</v>
      </c>
      <c r="O750" s="144">
        <f>TRUNC(IF(E752&gt;0,E752,IF(J752&lt;&gt;"-",J752,IF(I752&gt;0,I752,""))),2)</f>
        <v>1</v>
      </c>
      <c r="P750" s="254"/>
    </row>
    <row r="751">
      <c r="A751" s="253"/>
      <c r="B751" s="146"/>
      <c r="C751" s="122"/>
      <c r="D751" s="171" t="s">
        <v>452</v>
      </c>
      <c r="E751" s="172" t="s">
        <v>38</v>
      </c>
      <c r="F751" s="172" t="s">
        <v>459</v>
      </c>
      <c r="G751" s="172" t="s">
        <v>460</v>
      </c>
      <c r="H751" s="173" t="s">
        <v>461</v>
      </c>
      <c r="I751" s="172" t="s">
        <v>462</v>
      </c>
      <c r="J751" s="172" t="s">
        <v>463</v>
      </c>
      <c r="K751" s="174" t="s">
        <v>458</v>
      </c>
      <c r="L751" s="151"/>
      <c r="M751" s="151"/>
      <c r="N751" s="151"/>
      <c r="O751" s="152"/>
      <c r="P751" s="254"/>
    </row>
    <row r="752">
      <c r="A752" s="253"/>
      <c r="B752" s="153"/>
      <c r="C752" s="154"/>
      <c r="D752" s="265"/>
      <c r="E752" s="176">
        <v>1.0</v>
      </c>
      <c r="F752" s="176"/>
      <c r="G752" s="176"/>
      <c r="H752" s="176"/>
      <c r="I752" s="177" t="str">
        <f>IF(J752&lt;&gt;"-","-",IF(F752*G752=0,"-",TRUNC(F752*G752,2)))</f>
        <v>-</v>
      </c>
      <c r="J752" s="178" t="str">
        <f>IF(F752*G752*H752=0,"-",TRUNC(F752*G752*H752,2))</f>
        <v>-</v>
      </c>
      <c r="K752" s="179"/>
      <c r="L752" s="160"/>
      <c r="M752" s="160"/>
      <c r="N752" s="160"/>
      <c r="O752" s="161"/>
      <c r="P752" s="254"/>
    </row>
    <row r="753">
      <c r="A753" s="253"/>
      <c r="B753" s="266"/>
      <c r="L753" s="267"/>
      <c r="O753" s="268"/>
      <c r="P753" s="254"/>
    </row>
    <row r="754">
      <c r="A754" s="253"/>
      <c r="B754" s="137" t="s">
        <v>369</v>
      </c>
      <c r="C754" s="138" t="s">
        <v>207</v>
      </c>
      <c r="D754" s="205" t="s">
        <v>208</v>
      </c>
      <c r="E754" s="96"/>
      <c r="F754" s="96"/>
      <c r="G754" s="96"/>
      <c r="H754" s="96"/>
      <c r="I754" s="96"/>
      <c r="J754" s="96"/>
      <c r="K754" s="96"/>
      <c r="L754" s="206" t="s">
        <v>122</v>
      </c>
      <c r="M754" s="207" t="s">
        <v>38</v>
      </c>
      <c r="N754" s="208">
        <v>1502.13</v>
      </c>
      <c r="O754" s="144">
        <f>TRUNC(IF(E756&gt;0,E756,IF(J756&lt;&gt;"-",J756,IF(I756&gt;0,I756,""))),2)</f>
        <v>2</v>
      </c>
      <c r="P754" s="254"/>
    </row>
    <row r="755">
      <c r="A755" s="253"/>
      <c r="B755" s="146"/>
      <c r="C755" s="122"/>
      <c r="D755" s="147" t="s">
        <v>452</v>
      </c>
      <c r="E755" s="148" t="s">
        <v>38</v>
      </c>
      <c r="F755" s="147" t="s">
        <v>453</v>
      </c>
      <c r="G755" s="147" t="s">
        <v>454</v>
      </c>
      <c r="H755" s="147" t="s">
        <v>455</v>
      </c>
      <c r="I755" s="147" t="s">
        <v>456</v>
      </c>
      <c r="J755" s="149" t="s">
        <v>457</v>
      </c>
      <c r="K755" s="147" t="s">
        <v>458</v>
      </c>
      <c r="L755" s="151"/>
      <c r="M755" s="151"/>
      <c r="N755" s="151"/>
      <c r="O755" s="152"/>
      <c r="P755" s="254"/>
    </row>
    <row r="756">
      <c r="A756" s="253"/>
      <c r="B756" s="153"/>
      <c r="C756" s="154"/>
      <c r="D756" s="155"/>
      <c r="E756" s="176">
        <v>2.0</v>
      </c>
      <c r="F756" s="155"/>
      <c r="G756" s="155"/>
      <c r="H756" s="155"/>
      <c r="I756" s="157" t="str">
        <f>IF(J756&lt;&gt;"-","-",IF(F756*G756=0,"-",TRUNC(F756*G756,2)))</f>
        <v>-</v>
      </c>
      <c r="J756" s="158" t="str">
        <f>IF(F756*G756*H756=0,"-",TRUNC(F756*G756*H756,2))</f>
        <v>-</v>
      </c>
      <c r="K756" s="209"/>
      <c r="L756" s="160"/>
      <c r="M756" s="160"/>
      <c r="N756" s="160"/>
      <c r="O756" s="161"/>
      <c r="P756" s="254"/>
    </row>
    <row r="757">
      <c r="A757" s="253"/>
      <c r="B757" s="128"/>
      <c r="C757" s="241"/>
      <c r="D757" s="242"/>
      <c r="E757" s="243"/>
      <c r="F757" s="243"/>
      <c r="G757" s="243"/>
      <c r="H757" s="243"/>
      <c r="I757" s="243"/>
      <c r="J757" s="243"/>
      <c r="K757" s="242"/>
      <c r="L757" s="244"/>
      <c r="M757" s="244"/>
      <c r="N757" s="245"/>
      <c r="O757" s="246"/>
      <c r="P757" s="254"/>
    </row>
    <row r="758">
      <c r="A758" s="253"/>
      <c r="B758" s="137" t="s">
        <v>370</v>
      </c>
      <c r="C758" s="183" t="s">
        <v>120</v>
      </c>
      <c r="D758" s="205" t="s">
        <v>121</v>
      </c>
      <c r="E758" s="96"/>
      <c r="F758" s="96"/>
      <c r="G758" s="96"/>
      <c r="H758" s="96"/>
      <c r="I758" s="96"/>
      <c r="J758" s="96"/>
      <c r="K758" s="96"/>
      <c r="L758" s="206" t="s">
        <v>122</v>
      </c>
      <c r="M758" s="207" t="s">
        <v>38</v>
      </c>
      <c r="N758" s="208">
        <v>1502.13</v>
      </c>
      <c r="O758" s="144">
        <f>TRUNC(IF(E760&gt;0,E760,IF(J760&lt;&gt;"-",J760,IF(I760&gt;0,I760,""))),2)</f>
        <v>3</v>
      </c>
      <c r="P758" s="254"/>
    </row>
    <row r="759">
      <c r="A759" s="253"/>
      <c r="B759" s="146"/>
      <c r="C759" s="122"/>
      <c r="D759" s="147" t="s">
        <v>452</v>
      </c>
      <c r="E759" s="148" t="s">
        <v>38</v>
      </c>
      <c r="F759" s="147" t="s">
        <v>453</v>
      </c>
      <c r="G759" s="147" t="s">
        <v>454</v>
      </c>
      <c r="H759" s="147" t="s">
        <v>455</v>
      </c>
      <c r="I759" s="147" t="s">
        <v>456</v>
      </c>
      <c r="J759" s="149" t="s">
        <v>457</v>
      </c>
      <c r="K759" s="147" t="s">
        <v>458</v>
      </c>
      <c r="L759" s="151"/>
      <c r="M759" s="151"/>
      <c r="N759" s="151"/>
      <c r="O759" s="152"/>
      <c r="P759" s="254"/>
    </row>
    <row r="760">
      <c r="A760" s="253"/>
      <c r="B760" s="153"/>
      <c r="C760" s="154"/>
      <c r="D760" s="155"/>
      <c r="E760" s="176">
        <v>3.0</v>
      </c>
      <c r="F760" s="155"/>
      <c r="G760" s="155"/>
      <c r="H760" s="155"/>
      <c r="I760" s="157" t="str">
        <f>IF(J760&lt;&gt;"-","-",IF(F760*G760=0,"-",TRUNC(F760*G760,2)))</f>
        <v>-</v>
      </c>
      <c r="J760" s="158" t="str">
        <f>IF(F760*G760*H760=0,"-",TRUNC(F760*G760*H760,2))</f>
        <v>-</v>
      </c>
      <c r="K760" s="209"/>
      <c r="L760" s="160"/>
      <c r="M760" s="160"/>
      <c r="N760" s="160"/>
      <c r="O760" s="161"/>
      <c r="P760" s="254"/>
    </row>
    <row r="761">
      <c r="A761" s="253"/>
      <c r="B761" s="128"/>
      <c r="C761" s="129"/>
      <c r="D761" s="84"/>
      <c r="E761" s="86"/>
      <c r="F761" s="86"/>
      <c r="G761" s="86"/>
      <c r="H761" s="86"/>
      <c r="I761" s="86"/>
      <c r="J761" s="86"/>
      <c r="K761" s="84"/>
      <c r="L761" s="71"/>
      <c r="M761" s="71"/>
      <c r="N761" s="130"/>
      <c r="O761" s="131"/>
      <c r="P761" s="254"/>
    </row>
    <row r="762">
      <c r="A762" s="253"/>
      <c r="B762" s="137" t="s">
        <v>371</v>
      </c>
      <c r="C762" s="138" t="s">
        <v>124</v>
      </c>
      <c r="D762" s="186" t="str">
        <f>IFERROR(__xludf.DUMMYFUNCTION("VLOOKUP(C762,IMPORTRANGE('0_critérios'!$C$3,'0_critérios'!$B$3),2,0)"),"DPS - DISPOSITIVO PROTEÇÃO CONTRA SURTOS 275V - 40KA")</f>
        <v>DPS - DISPOSITIVO PROTEÇÃO CONTRA SURTOS 275V - 40KA</v>
      </c>
      <c r="E762" s="96"/>
      <c r="F762" s="96"/>
      <c r="G762" s="96"/>
      <c r="H762" s="96"/>
      <c r="I762" s="96"/>
      <c r="J762" s="96"/>
      <c r="K762" s="96"/>
      <c r="L762" s="184" t="str">
        <f>'0_critérios'!$A$3</f>
        <v>SIURB-EDIF-UNIT-JAN/26</v>
      </c>
      <c r="M762" s="142" t="str">
        <f>IFERROR(__xludf.DUMMYFUNCTION("VLOOKUP(C762,IMPORTRANGE('0_critérios'!$C$3,'0_critérios'!$B$3),3,0)"),"UN")</f>
        <v>UN</v>
      </c>
      <c r="N762" s="143">
        <f>IFERROR(__xludf.DUMMYFUNCTION("VLOOKUP(C762,IMPORTRANGE('0_critérios'!$C$3,'0_critérios'!$B$3),4,0)"),250.7)</f>
        <v>250.7</v>
      </c>
      <c r="O762" s="144">
        <f>TRUNC(IF(E764&gt;0,E764,IF(J764&lt;&gt;"-",J764,IF(I764&gt;0,I764,""))),2)</f>
        <v>4</v>
      </c>
      <c r="P762" s="254"/>
    </row>
    <row r="763">
      <c r="A763" s="253"/>
      <c r="B763" s="146"/>
      <c r="C763" s="122"/>
      <c r="D763" s="171" t="s">
        <v>452</v>
      </c>
      <c r="E763" s="172" t="s">
        <v>38</v>
      </c>
      <c r="F763" s="172" t="s">
        <v>459</v>
      </c>
      <c r="G763" s="172" t="s">
        <v>460</v>
      </c>
      <c r="H763" s="173" t="s">
        <v>461</v>
      </c>
      <c r="I763" s="172" t="s">
        <v>462</v>
      </c>
      <c r="J763" s="172" t="s">
        <v>463</v>
      </c>
      <c r="K763" s="174" t="s">
        <v>458</v>
      </c>
      <c r="L763" s="151"/>
      <c r="M763" s="151"/>
      <c r="N763" s="151"/>
      <c r="O763" s="152"/>
      <c r="P763" s="254"/>
    </row>
    <row r="764">
      <c r="A764" s="253"/>
      <c r="B764" s="153"/>
      <c r="C764" s="154"/>
      <c r="D764" s="265"/>
      <c r="E764" s="176">
        <v>4.0</v>
      </c>
      <c r="F764" s="176"/>
      <c r="G764" s="176"/>
      <c r="H764" s="176"/>
      <c r="I764" s="177" t="str">
        <f>IF(J764&lt;&gt;"-","-",IF(F764*G764=0,"-",TRUNC(F764*G764,2)))</f>
        <v>-</v>
      </c>
      <c r="J764" s="178" t="str">
        <f>IF(F764*G764*H764=0,"-",TRUNC(F764*G764*H764,2))</f>
        <v>-</v>
      </c>
      <c r="K764" s="179"/>
      <c r="L764" s="160"/>
      <c r="M764" s="160"/>
      <c r="N764" s="160"/>
      <c r="O764" s="161"/>
      <c r="P764" s="254"/>
    </row>
    <row r="765">
      <c r="A765" s="253"/>
      <c r="B765" s="128"/>
      <c r="L765" s="267"/>
      <c r="O765" s="268"/>
      <c r="P765" s="254"/>
    </row>
    <row r="766">
      <c r="A766" s="253"/>
      <c r="B766" s="137" t="s">
        <v>372</v>
      </c>
      <c r="C766" s="138" t="s">
        <v>255</v>
      </c>
      <c r="D766" s="186" t="str">
        <f>IFERROR(__xludf.DUMMYFUNCTION("VLOOKUP(C766,IMPORTRANGE('0_critérios'!$C$3,'0_critérios'!$B$3),2,0)"),"DISJUNTOR CAIXA MOLDADA TRIPOLAR 200A COM DISPARADOR TERMOMAGNÉTICO AJUSTÁVEL")</f>
        <v>DISJUNTOR CAIXA MOLDADA TRIPOLAR 200A COM DISPARADOR TERMOMAGNÉTICO AJUSTÁVEL</v>
      </c>
      <c r="E766" s="96"/>
      <c r="F766" s="96"/>
      <c r="G766" s="96"/>
      <c r="H766" s="96"/>
      <c r="I766" s="96"/>
      <c r="J766" s="96"/>
      <c r="K766" s="96"/>
      <c r="L766" s="184" t="str">
        <f>'0_critérios'!$A$3</f>
        <v>SIURB-EDIF-UNIT-JAN/26</v>
      </c>
      <c r="M766" s="142" t="str">
        <f>IFERROR(__xludf.DUMMYFUNCTION("VLOOKUP(C766,IMPORTRANGE('0_critérios'!$C$3,'0_critérios'!$B$3),3,0)"),"UN")</f>
        <v>UN</v>
      </c>
      <c r="N766" s="143">
        <f>IFERROR(__xludf.DUMMYFUNCTION("VLOOKUP(C766,IMPORTRANGE('0_critérios'!$C$3,'0_critérios'!$B$3),4,0)"),2589.17)</f>
        <v>2589.17</v>
      </c>
      <c r="O766" s="144">
        <f>TRUNC(IF(E768&gt;0,E768,IF(J768&lt;&gt;"-",J768,IF(I768&gt;0,I768,""))),2)</f>
        <v>1</v>
      </c>
      <c r="P766" s="254"/>
    </row>
    <row r="767">
      <c r="A767" s="253"/>
      <c r="B767" s="146"/>
      <c r="C767" s="122"/>
      <c r="D767" s="171" t="s">
        <v>452</v>
      </c>
      <c r="E767" s="172" t="s">
        <v>38</v>
      </c>
      <c r="F767" s="172" t="s">
        <v>459</v>
      </c>
      <c r="G767" s="172" t="s">
        <v>460</v>
      </c>
      <c r="H767" s="173" t="s">
        <v>461</v>
      </c>
      <c r="I767" s="172" t="s">
        <v>462</v>
      </c>
      <c r="J767" s="172" t="s">
        <v>463</v>
      </c>
      <c r="K767" s="174" t="s">
        <v>458</v>
      </c>
      <c r="L767" s="151"/>
      <c r="M767" s="151"/>
      <c r="N767" s="151"/>
      <c r="O767" s="152"/>
      <c r="P767" s="254"/>
    </row>
    <row r="768">
      <c r="A768" s="253"/>
      <c r="B768" s="153"/>
      <c r="C768" s="154"/>
      <c r="D768" s="265"/>
      <c r="E768" s="176">
        <v>1.0</v>
      </c>
      <c r="F768" s="176"/>
      <c r="G768" s="176"/>
      <c r="H768" s="176"/>
      <c r="I768" s="177" t="str">
        <f>IF(J768&lt;&gt;"-","-",IF(F768*G768=0,"-",TRUNC(F768*G768,2)))</f>
        <v>-</v>
      </c>
      <c r="J768" s="178" t="str">
        <f>IF(F768*G768*H768=0,"-",TRUNC(F768*G768*H768,2))</f>
        <v>-</v>
      </c>
      <c r="K768" s="179"/>
      <c r="L768" s="160"/>
      <c r="M768" s="160"/>
      <c r="N768" s="160"/>
      <c r="O768" s="161"/>
      <c r="P768" s="254"/>
    </row>
    <row r="769">
      <c r="A769" s="253"/>
      <c r="B769" s="128"/>
      <c r="C769" s="129"/>
      <c r="D769" s="84"/>
      <c r="E769" s="86"/>
      <c r="F769" s="86"/>
      <c r="G769" s="86"/>
      <c r="H769" s="86"/>
      <c r="I769" s="86"/>
      <c r="J769" s="86"/>
      <c r="K769" s="84"/>
      <c r="L769" s="71"/>
      <c r="M769" s="71"/>
      <c r="N769" s="130"/>
      <c r="O769" s="131"/>
      <c r="P769" s="254"/>
    </row>
    <row r="770">
      <c r="A770" s="253"/>
      <c r="B770" s="137" t="s">
        <v>373</v>
      </c>
      <c r="C770" s="138" t="s">
        <v>187</v>
      </c>
      <c r="D770" s="186" t="str">
        <f>IFERROR(__xludf.DUMMYFUNCTION("VLOOKUP(C770,IMPORTRANGE('0_critérios'!$C$3,'0_critérios'!$B$3),2,0)"),"MINI DISJUNTOR - TIPO EUROPEU (IEC) - TRIPOLAR 6/25A")</f>
        <v>MINI DISJUNTOR - TIPO EUROPEU (IEC) - TRIPOLAR 6/25A</v>
      </c>
      <c r="E770" s="96"/>
      <c r="F770" s="96"/>
      <c r="G770" s="96"/>
      <c r="H770" s="96"/>
      <c r="I770" s="96"/>
      <c r="J770" s="96"/>
      <c r="K770" s="96"/>
      <c r="L770" s="184" t="str">
        <f>'0_critérios'!$A$3</f>
        <v>SIURB-EDIF-UNIT-JAN/26</v>
      </c>
      <c r="M770" s="142" t="str">
        <f>IFERROR(__xludf.DUMMYFUNCTION("VLOOKUP(C770,IMPORTRANGE('0_critérios'!$C$3,'0_critérios'!$B$3),3,0)"),"UN")</f>
        <v>UN</v>
      </c>
      <c r="N770" s="143">
        <f>IFERROR(__xludf.DUMMYFUNCTION("VLOOKUP(C770,IMPORTRANGE('0_critérios'!$C$3,'0_critérios'!$B$3),4,0)"),114.47)</f>
        <v>114.47</v>
      </c>
      <c r="O770" s="144">
        <f>TRUNC(IF(E772&gt;0,E772,IF(J772&lt;&gt;"-",J772,IF(I772&gt;0,I772,""))),2)</f>
        <v>70</v>
      </c>
      <c r="P770" s="254"/>
    </row>
    <row r="771">
      <c r="A771" s="253"/>
      <c r="B771" s="146"/>
      <c r="C771" s="122"/>
      <c r="D771" s="171" t="s">
        <v>452</v>
      </c>
      <c r="E771" s="172" t="s">
        <v>38</v>
      </c>
      <c r="F771" s="172" t="s">
        <v>459</v>
      </c>
      <c r="G771" s="172" t="s">
        <v>460</v>
      </c>
      <c r="H771" s="173" t="s">
        <v>461</v>
      </c>
      <c r="I771" s="172" t="s">
        <v>462</v>
      </c>
      <c r="J771" s="172" t="s">
        <v>463</v>
      </c>
      <c r="K771" s="174" t="s">
        <v>458</v>
      </c>
      <c r="L771" s="151"/>
      <c r="M771" s="151"/>
      <c r="N771" s="151"/>
      <c r="O771" s="152"/>
      <c r="P771" s="254"/>
    </row>
    <row r="772">
      <c r="A772" s="253"/>
      <c r="B772" s="153"/>
      <c r="C772" s="154"/>
      <c r="D772" s="265"/>
      <c r="E772" s="176">
        <v>70.0</v>
      </c>
      <c r="F772" s="176"/>
      <c r="G772" s="176"/>
      <c r="H772" s="176"/>
      <c r="I772" s="177" t="str">
        <f>IF(J772&lt;&gt;"-","-",IF(F772*G772=0,"-",TRUNC(F772*G772,2)))</f>
        <v>-</v>
      </c>
      <c r="J772" s="178" t="str">
        <f>IF(F772*G772*H772=0,"-",TRUNC(F772*G772*H772,2))</f>
        <v>-</v>
      </c>
      <c r="K772" s="179"/>
      <c r="L772" s="160"/>
      <c r="M772" s="160"/>
      <c r="N772" s="160"/>
      <c r="O772" s="161"/>
      <c r="P772" s="254"/>
    </row>
    <row r="773">
      <c r="A773" s="253"/>
      <c r="B773" s="266"/>
      <c r="C773" s="129"/>
      <c r="D773" s="84"/>
      <c r="E773" s="86"/>
      <c r="F773" s="86"/>
      <c r="G773" s="86"/>
      <c r="H773" s="86"/>
      <c r="I773" s="86"/>
      <c r="J773" s="86"/>
      <c r="K773" s="84"/>
      <c r="L773" s="71"/>
      <c r="M773" s="71"/>
      <c r="N773" s="130"/>
      <c r="O773" s="131"/>
      <c r="P773" s="254"/>
    </row>
    <row r="774">
      <c r="A774" s="253"/>
      <c r="B774" s="137" t="s">
        <v>374</v>
      </c>
      <c r="C774" s="138" t="s">
        <v>173</v>
      </c>
      <c r="D774" s="186" t="str">
        <f>IFERROR(__xludf.DUMMYFUNCTION("VLOOKUP(C774,IMPORTRANGE('0_critérios'!$C$3,'0_critérios'!$B$3),2,0)"),"INTERRUPTOR DIFERENCIAL RESIDUAL BIPOLAR 40A - SENSIBILIDADE 30MA - 220V")</f>
        <v>INTERRUPTOR DIFERENCIAL RESIDUAL BIPOLAR 40A - SENSIBILIDADE 30MA - 220V</v>
      </c>
      <c r="E774" s="96"/>
      <c r="F774" s="96"/>
      <c r="G774" s="96"/>
      <c r="H774" s="96"/>
      <c r="I774" s="96"/>
      <c r="J774" s="96"/>
      <c r="K774" s="96"/>
      <c r="L774" s="184" t="str">
        <f>'0_critérios'!$A$3</f>
        <v>SIURB-EDIF-UNIT-JAN/26</v>
      </c>
      <c r="M774" s="142" t="str">
        <f>IFERROR(__xludf.DUMMYFUNCTION("VLOOKUP(C774,IMPORTRANGE('0_critérios'!$C$3,'0_critérios'!$B$3),3,0)"),"UN")</f>
        <v>UN</v>
      </c>
      <c r="N774" s="143">
        <f>IFERROR(__xludf.DUMMYFUNCTION("VLOOKUP(C774,IMPORTRANGE('0_critérios'!$C$3,'0_critérios'!$B$3),4,0)"),350.06)</f>
        <v>350.06</v>
      </c>
      <c r="O774" s="144">
        <f>TRUNC(IF(E776&gt;0,E776,IF(J776&lt;&gt;"-",J776,IF(I776&gt;0,I776,""))),2)</f>
        <v>14</v>
      </c>
      <c r="P774" s="254"/>
    </row>
    <row r="775">
      <c r="A775" s="253"/>
      <c r="B775" s="146"/>
      <c r="C775" s="122"/>
      <c r="D775" s="171" t="s">
        <v>452</v>
      </c>
      <c r="E775" s="172" t="s">
        <v>38</v>
      </c>
      <c r="F775" s="172" t="s">
        <v>459</v>
      </c>
      <c r="G775" s="172" t="s">
        <v>460</v>
      </c>
      <c r="H775" s="173" t="s">
        <v>461</v>
      </c>
      <c r="I775" s="172" t="s">
        <v>462</v>
      </c>
      <c r="J775" s="172" t="s">
        <v>463</v>
      </c>
      <c r="K775" s="174" t="s">
        <v>458</v>
      </c>
      <c r="L775" s="151"/>
      <c r="M775" s="151"/>
      <c r="N775" s="151"/>
      <c r="O775" s="152"/>
      <c r="P775" s="254"/>
    </row>
    <row r="776">
      <c r="A776" s="253"/>
      <c r="B776" s="153"/>
      <c r="C776" s="154"/>
      <c r="D776" s="265"/>
      <c r="E776" s="176">
        <v>14.0</v>
      </c>
      <c r="F776" s="176"/>
      <c r="G776" s="176"/>
      <c r="H776" s="176"/>
      <c r="I776" s="177" t="str">
        <f>IF(J776&lt;&gt;"-","-",IF(F776*G776=0,"-",TRUNC(F776*G776,2)))</f>
        <v>-</v>
      </c>
      <c r="J776" s="178" t="str">
        <f>IF(F776*G776*H776=0,"-",TRUNC(F776*G776*H776,2))</f>
        <v>-</v>
      </c>
      <c r="K776" s="179"/>
      <c r="L776" s="160"/>
      <c r="M776" s="160"/>
      <c r="N776" s="160"/>
      <c r="O776" s="161"/>
      <c r="P776" s="254"/>
    </row>
    <row r="777">
      <c r="A777" s="253"/>
      <c r="B777" s="128"/>
      <c r="C777" s="129"/>
      <c r="D777" s="84"/>
      <c r="E777" s="86"/>
      <c r="F777" s="86"/>
      <c r="G777" s="86"/>
      <c r="H777" s="86"/>
      <c r="I777" s="86"/>
      <c r="J777" s="86"/>
      <c r="K777" s="84"/>
      <c r="L777" s="71"/>
      <c r="M777" s="71"/>
      <c r="N777" s="130"/>
      <c r="O777" s="131"/>
      <c r="P777" s="254"/>
    </row>
    <row r="778">
      <c r="A778" s="253"/>
      <c r="B778" s="137" t="s">
        <v>375</v>
      </c>
      <c r="C778" s="138" t="s">
        <v>193</v>
      </c>
      <c r="D778" s="186" t="str">
        <f>IFERROR(__xludf.DUMMYFUNCTION("VLOOKUP(C778,IMPORTRANGE('0_critérios'!$C$3,'0_critérios'!$B$3),2,0)"),"MINI DISJUNTOR - TIPO EUROPEU (IEC) -  BIPOLAR 32/50A")</f>
        <v>MINI DISJUNTOR - TIPO EUROPEU (IEC) -  BIPOLAR 32/50A</v>
      </c>
      <c r="E778" s="96"/>
      <c r="F778" s="96"/>
      <c r="G778" s="96"/>
      <c r="H778" s="96"/>
      <c r="I778" s="96"/>
      <c r="J778" s="96"/>
      <c r="K778" s="96"/>
      <c r="L778" s="184" t="str">
        <f>'0_critérios'!$A$3</f>
        <v>SIURB-EDIF-UNIT-JAN/26</v>
      </c>
      <c r="M778" s="142" t="str">
        <f>IFERROR(__xludf.DUMMYFUNCTION("VLOOKUP(C778,IMPORTRANGE('0_critérios'!$C$3,'0_critérios'!$B$3),3,0)"),"UN")</f>
        <v>UN</v>
      </c>
      <c r="N778" s="143">
        <f>IFERROR(__xludf.DUMMYFUNCTION("VLOOKUP(C778,IMPORTRANGE('0_critérios'!$C$3,'0_critérios'!$B$3),4,0)"),75.76)</f>
        <v>75.76</v>
      </c>
      <c r="O778" s="144">
        <f>TRUNC(IF(E780&gt;0,E780,IF(J780&lt;&gt;"-",J780,IF(I780&gt;0,I780,""))),2)</f>
        <v>1</v>
      </c>
      <c r="P778" s="254"/>
    </row>
    <row r="779">
      <c r="A779" s="253"/>
      <c r="B779" s="146"/>
      <c r="C779" s="122"/>
      <c r="D779" s="171" t="s">
        <v>452</v>
      </c>
      <c r="E779" s="172" t="s">
        <v>38</v>
      </c>
      <c r="F779" s="172" t="s">
        <v>459</v>
      </c>
      <c r="G779" s="172" t="s">
        <v>460</v>
      </c>
      <c r="H779" s="173" t="s">
        <v>461</v>
      </c>
      <c r="I779" s="172" t="s">
        <v>462</v>
      </c>
      <c r="J779" s="172" t="s">
        <v>463</v>
      </c>
      <c r="K779" s="174" t="s">
        <v>458</v>
      </c>
      <c r="L779" s="151"/>
      <c r="M779" s="151"/>
      <c r="N779" s="151"/>
      <c r="O779" s="152"/>
      <c r="P779" s="254"/>
    </row>
    <row r="780">
      <c r="A780" s="253"/>
      <c r="B780" s="153"/>
      <c r="C780" s="154"/>
      <c r="D780" s="265"/>
      <c r="E780" s="176">
        <v>1.0</v>
      </c>
      <c r="F780" s="176"/>
      <c r="G780" s="176"/>
      <c r="H780" s="176"/>
      <c r="I780" s="177" t="str">
        <f>IF(J780&lt;&gt;"-","-",IF(F780*G780=0,"-",TRUNC(F780*G780,2)))</f>
        <v>-</v>
      </c>
      <c r="J780" s="178" t="str">
        <f>IF(F780*G780*H780=0,"-",TRUNC(F780*G780*H780,2))</f>
        <v>-</v>
      </c>
      <c r="K780" s="179"/>
      <c r="L780" s="160"/>
      <c r="M780" s="160"/>
      <c r="N780" s="160"/>
      <c r="O780" s="161"/>
      <c r="P780" s="254"/>
    </row>
    <row r="781">
      <c r="A781" s="253"/>
      <c r="B781" s="128"/>
      <c r="C781" s="129"/>
      <c r="D781" s="84"/>
      <c r="E781" s="86"/>
      <c r="F781" s="86"/>
      <c r="G781" s="86"/>
      <c r="H781" s="86"/>
      <c r="I781" s="86"/>
      <c r="J781" s="86"/>
      <c r="K781" s="84"/>
      <c r="L781" s="71"/>
      <c r="M781" s="71"/>
      <c r="N781" s="130"/>
      <c r="O781" s="131"/>
      <c r="P781" s="254"/>
    </row>
    <row r="782">
      <c r="A782" s="253"/>
      <c r="B782" s="137" t="s">
        <v>376</v>
      </c>
      <c r="C782" s="138" t="s">
        <v>184</v>
      </c>
      <c r="D782" s="186" t="str">
        <f>IFERROR(__xludf.DUMMYFUNCTION("VLOOKUP(C782,IMPORTRANGE('0_critérios'!$C$3,'0_critérios'!$B$3),2,0)"),"MINI DISJUNTOR - TIPO EUROPEU (IEC) - TRIPOLAR 80A")</f>
        <v>MINI DISJUNTOR - TIPO EUROPEU (IEC) - TRIPOLAR 80A</v>
      </c>
      <c r="E782" s="96"/>
      <c r="F782" s="96"/>
      <c r="G782" s="96"/>
      <c r="H782" s="96"/>
      <c r="I782" s="96"/>
      <c r="J782" s="96"/>
      <c r="K782" s="96"/>
      <c r="L782" s="184" t="str">
        <f>'0_critérios'!$A$3</f>
        <v>SIURB-EDIF-UNIT-JAN/26</v>
      </c>
      <c r="M782" s="142" t="str">
        <f>IFERROR(__xludf.DUMMYFUNCTION("VLOOKUP(C782,IMPORTRANGE('0_critérios'!$C$3,'0_critérios'!$B$3),3,0)"),"UN")</f>
        <v>UN</v>
      </c>
      <c r="N782" s="143">
        <f>IFERROR(__xludf.DUMMYFUNCTION("VLOOKUP(C782,IMPORTRANGE('0_critérios'!$C$3,'0_critérios'!$B$3),4,0)"),232.52)</f>
        <v>232.52</v>
      </c>
      <c r="O782" s="144">
        <f>TRUNC(IF(E784&gt;0,E784,IF(J784&lt;&gt;"-",J784,IF(I784&gt;0,I784,""))),2)</f>
        <v>2</v>
      </c>
      <c r="P782" s="254"/>
    </row>
    <row r="783">
      <c r="A783" s="253"/>
      <c r="B783" s="146"/>
      <c r="C783" s="122"/>
      <c r="D783" s="171" t="s">
        <v>452</v>
      </c>
      <c r="E783" s="172" t="s">
        <v>38</v>
      </c>
      <c r="F783" s="172" t="s">
        <v>459</v>
      </c>
      <c r="G783" s="172" t="s">
        <v>460</v>
      </c>
      <c r="H783" s="173" t="s">
        <v>461</v>
      </c>
      <c r="I783" s="172" t="s">
        <v>462</v>
      </c>
      <c r="J783" s="172" t="s">
        <v>463</v>
      </c>
      <c r="K783" s="174" t="s">
        <v>458</v>
      </c>
      <c r="L783" s="151"/>
      <c r="M783" s="151"/>
      <c r="N783" s="151"/>
      <c r="O783" s="152"/>
      <c r="P783" s="254"/>
    </row>
    <row r="784">
      <c r="A784" s="253"/>
      <c r="B784" s="153"/>
      <c r="C784" s="154"/>
      <c r="D784" s="265"/>
      <c r="E784" s="176">
        <v>2.0</v>
      </c>
      <c r="F784" s="176"/>
      <c r="G784" s="176"/>
      <c r="H784" s="176"/>
      <c r="I784" s="177" t="str">
        <f>IF(J784&lt;&gt;"-","-",IF(F784*G784=0,"-",TRUNC(F784*G784,2)))</f>
        <v>-</v>
      </c>
      <c r="J784" s="178" t="str">
        <f>IF(F784*G784*H784=0,"-",TRUNC(F784*G784*H784,2))</f>
        <v>-</v>
      </c>
      <c r="K784" s="179"/>
      <c r="L784" s="160"/>
      <c r="M784" s="160"/>
      <c r="N784" s="160"/>
      <c r="O784" s="161"/>
      <c r="P784" s="254"/>
    </row>
    <row r="785">
      <c r="A785" s="253"/>
      <c r="B785" s="128"/>
      <c r="C785" s="129"/>
      <c r="D785" s="84"/>
      <c r="E785" s="86"/>
      <c r="F785" s="86"/>
      <c r="G785" s="86"/>
      <c r="H785" s="86"/>
      <c r="I785" s="86"/>
      <c r="J785" s="86"/>
      <c r="K785" s="84"/>
      <c r="L785" s="71"/>
      <c r="M785" s="71"/>
      <c r="N785" s="130"/>
      <c r="O785" s="131"/>
      <c r="P785" s="254"/>
    </row>
    <row r="786">
      <c r="A786" s="253"/>
      <c r="B786" s="137" t="s">
        <v>377</v>
      </c>
      <c r="C786" s="138" t="s">
        <v>264</v>
      </c>
      <c r="D786" s="186" t="str">
        <f>IFERROR(__xludf.DUMMYFUNCTION("VLOOKUP(C786,IMPORTRANGE('0_critérios'!$C$3,'0_critérios'!$B$3),2,0)"),"CONTATOR TRIPOLAR I NOMINAL 22A")</f>
        <v>CONTATOR TRIPOLAR I NOMINAL 22A</v>
      </c>
      <c r="E786" s="96"/>
      <c r="F786" s="96"/>
      <c r="G786" s="96"/>
      <c r="H786" s="96"/>
      <c r="I786" s="96"/>
      <c r="J786" s="96"/>
      <c r="K786" s="96"/>
      <c r="L786" s="184" t="str">
        <f>'0_critérios'!$A$3</f>
        <v>SIURB-EDIF-UNIT-JAN/26</v>
      </c>
      <c r="M786" s="142" t="str">
        <f>IFERROR(__xludf.DUMMYFUNCTION("VLOOKUP(C786,IMPORTRANGE('0_critérios'!$C$3,'0_critérios'!$B$3),3,0)"),"UN")</f>
        <v>UN</v>
      </c>
      <c r="N786" s="143">
        <f>IFERROR(__xludf.DUMMYFUNCTION("VLOOKUP(C786,IMPORTRANGE('0_critérios'!$C$3,'0_critérios'!$B$3),4,0)"),578.89)</f>
        <v>578.89</v>
      </c>
      <c r="O786" s="144">
        <f>TRUNC(IF(E788&gt;0,E788,IF(J788&lt;&gt;"-",J788,IF(I788&gt;0,I788,""))),2)</f>
        <v>6</v>
      </c>
      <c r="P786" s="254"/>
    </row>
    <row r="787">
      <c r="A787" s="253"/>
      <c r="B787" s="146"/>
      <c r="C787" s="122"/>
      <c r="D787" s="171" t="s">
        <v>452</v>
      </c>
      <c r="E787" s="172" t="s">
        <v>38</v>
      </c>
      <c r="F787" s="172" t="s">
        <v>459</v>
      </c>
      <c r="G787" s="172" t="s">
        <v>460</v>
      </c>
      <c r="H787" s="173" t="s">
        <v>461</v>
      </c>
      <c r="I787" s="172" t="s">
        <v>462</v>
      </c>
      <c r="J787" s="172" t="s">
        <v>463</v>
      </c>
      <c r="K787" s="174" t="s">
        <v>458</v>
      </c>
      <c r="L787" s="151"/>
      <c r="M787" s="151"/>
      <c r="N787" s="151"/>
      <c r="O787" s="152"/>
      <c r="P787" s="254"/>
    </row>
    <row r="788">
      <c r="A788" s="253"/>
      <c r="B788" s="153"/>
      <c r="C788" s="154"/>
      <c r="D788" s="265"/>
      <c r="E788" s="176">
        <v>6.0</v>
      </c>
      <c r="F788" s="176"/>
      <c r="G788" s="176"/>
      <c r="H788" s="176"/>
      <c r="I788" s="177" t="str">
        <f>IF(J788&lt;&gt;"-","-",IF(F788*G788=0,"-",TRUNC(F788*G788,2)))</f>
        <v>-</v>
      </c>
      <c r="J788" s="178" t="str">
        <f>IF(F788*G788*H788=0,"-",TRUNC(F788*G788*H788,2))</f>
        <v>-</v>
      </c>
      <c r="K788" s="179"/>
      <c r="L788" s="160"/>
      <c r="M788" s="160"/>
      <c r="N788" s="160"/>
      <c r="O788" s="161"/>
      <c r="P788" s="254"/>
    </row>
    <row r="789">
      <c r="A789" s="253"/>
      <c r="B789" s="128"/>
      <c r="L789" s="267"/>
      <c r="O789" s="268"/>
      <c r="P789" s="254"/>
    </row>
    <row r="790">
      <c r="A790" s="253"/>
      <c r="B790" s="137" t="s">
        <v>378</v>
      </c>
      <c r="C790" s="183" t="s">
        <v>268</v>
      </c>
      <c r="D790" s="205" t="s">
        <v>269</v>
      </c>
      <c r="E790" s="96"/>
      <c r="F790" s="96"/>
      <c r="G790" s="96"/>
      <c r="H790" s="96"/>
      <c r="I790" s="96"/>
      <c r="J790" s="96"/>
      <c r="K790" s="96"/>
      <c r="L790" s="206" t="s">
        <v>122</v>
      </c>
      <c r="M790" s="207" t="s">
        <v>38</v>
      </c>
      <c r="N790" s="208">
        <v>350.01</v>
      </c>
      <c r="O790" s="144">
        <f>TRUNC(IF(E792&gt;0,E792,IF(J792&lt;&gt;"-",J792,IF(I792&gt;0,I792,""))),2)</f>
        <v>6</v>
      </c>
      <c r="P790" s="254"/>
    </row>
    <row r="791">
      <c r="A791" s="253"/>
      <c r="B791" s="146"/>
      <c r="C791" s="122"/>
      <c r="D791" s="147" t="s">
        <v>452</v>
      </c>
      <c r="E791" s="148" t="s">
        <v>38</v>
      </c>
      <c r="F791" s="147" t="s">
        <v>453</v>
      </c>
      <c r="G791" s="147" t="s">
        <v>454</v>
      </c>
      <c r="H791" s="147" t="s">
        <v>455</v>
      </c>
      <c r="I791" s="147" t="s">
        <v>456</v>
      </c>
      <c r="J791" s="149" t="s">
        <v>457</v>
      </c>
      <c r="K791" s="147" t="s">
        <v>458</v>
      </c>
      <c r="L791" s="151"/>
      <c r="M791" s="151"/>
      <c r="N791" s="151"/>
      <c r="O791" s="152"/>
      <c r="P791" s="254"/>
    </row>
    <row r="792">
      <c r="A792" s="253"/>
      <c r="B792" s="153"/>
      <c r="C792" s="154"/>
      <c r="D792" s="155"/>
      <c r="E792" s="176">
        <v>6.0</v>
      </c>
      <c r="F792" s="155"/>
      <c r="G792" s="155"/>
      <c r="H792" s="155"/>
      <c r="I792" s="157" t="str">
        <f>IF(J792&lt;&gt;"-","-",IF(F792*G792=0,"-",TRUNC(F792*G792,2)))</f>
        <v>-</v>
      </c>
      <c r="J792" s="158" t="str">
        <f>IF(F792*G792*H792=0,"-",TRUNC(F792*G792*H792,2))</f>
        <v>-</v>
      </c>
      <c r="K792" s="209"/>
      <c r="L792" s="160"/>
      <c r="M792" s="160"/>
      <c r="N792" s="160"/>
      <c r="O792" s="161"/>
      <c r="P792" s="254"/>
    </row>
    <row r="793">
      <c r="A793" s="253"/>
      <c r="B793" s="128"/>
      <c r="L793" s="267"/>
      <c r="O793" s="268"/>
      <c r="P793" s="254"/>
    </row>
    <row r="794">
      <c r="A794" s="253"/>
      <c r="B794" s="218" t="s">
        <v>379</v>
      </c>
      <c r="C794" s="135" t="s">
        <v>380</v>
      </c>
      <c r="D794" s="115"/>
      <c r="E794" s="115"/>
      <c r="F794" s="115"/>
      <c r="G794" s="115"/>
      <c r="H794" s="115"/>
      <c r="I794" s="115"/>
      <c r="J794" s="115"/>
      <c r="K794" s="115"/>
      <c r="L794" s="115"/>
      <c r="M794" s="115"/>
      <c r="N794" s="115"/>
      <c r="O794" s="116"/>
      <c r="P794" s="254"/>
    </row>
    <row r="795">
      <c r="A795" s="253"/>
      <c r="B795" s="128"/>
      <c r="C795" s="129"/>
      <c r="D795" s="84"/>
      <c r="E795" s="86"/>
      <c r="F795" s="86"/>
      <c r="G795" s="86"/>
      <c r="H795" s="86"/>
      <c r="I795" s="86"/>
      <c r="J795" s="86"/>
      <c r="K795" s="84"/>
      <c r="L795" s="71"/>
      <c r="M795" s="71"/>
      <c r="N795" s="130"/>
      <c r="O795" s="131"/>
      <c r="P795" s="254"/>
    </row>
    <row r="796">
      <c r="A796" s="253"/>
      <c r="B796" s="137" t="s">
        <v>381</v>
      </c>
      <c r="C796" s="138" t="s">
        <v>248</v>
      </c>
      <c r="D796" s="186" t="str">
        <f>IFERROR(__xludf.DUMMYFUNCTION("VLOOKUP(C796,IMPORTRANGE('0_critérios'!$C$3,'0_critérios'!$B$3),2,0)"),"QUADRO DE DISTRIBUIÇÃO EM CHAPA METÁLICA - PARA ATÉ 70 DISJUNTORES")</f>
        <v>QUADRO DE DISTRIBUIÇÃO EM CHAPA METÁLICA - PARA ATÉ 70 DISJUNTORES</v>
      </c>
      <c r="E796" s="96"/>
      <c r="F796" s="96"/>
      <c r="G796" s="96"/>
      <c r="H796" s="96"/>
      <c r="I796" s="96"/>
      <c r="J796" s="96"/>
      <c r="K796" s="96"/>
      <c r="L796" s="184" t="str">
        <f>'0_critérios'!$A$3</f>
        <v>SIURB-EDIF-UNIT-JAN/26</v>
      </c>
      <c r="M796" s="142" t="str">
        <f>IFERROR(__xludf.DUMMYFUNCTION("VLOOKUP(C796,IMPORTRANGE('0_critérios'!$C$3,'0_critérios'!$B$3),3,0)"),"UN")</f>
        <v>UN</v>
      </c>
      <c r="N796" s="143">
        <f>IFERROR(__xludf.DUMMYFUNCTION("VLOOKUP(C796,IMPORTRANGE('0_critérios'!$C$3,'0_critérios'!$B$3),4,0)"),3593.72)</f>
        <v>3593.72</v>
      </c>
      <c r="O796" s="144">
        <f>TRUNC(IF(E798&gt;0,E798,IF(J798&lt;&gt;"-",J798,IF(I798&gt;0,I798,""))),2)</f>
        <v>1</v>
      </c>
      <c r="P796" s="254"/>
    </row>
    <row r="797">
      <c r="A797" s="253"/>
      <c r="B797" s="146"/>
      <c r="C797" s="122"/>
      <c r="D797" s="171" t="s">
        <v>452</v>
      </c>
      <c r="E797" s="172" t="s">
        <v>38</v>
      </c>
      <c r="F797" s="172" t="s">
        <v>459</v>
      </c>
      <c r="G797" s="172" t="s">
        <v>460</v>
      </c>
      <c r="H797" s="173" t="s">
        <v>461</v>
      </c>
      <c r="I797" s="172" t="s">
        <v>462</v>
      </c>
      <c r="J797" s="172" t="s">
        <v>463</v>
      </c>
      <c r="K797" s="174" t="s">
        <v>458</v>
      </c>
      <c r="L797" s="151"/>
      <c r="M797" s="151"/>
      <c r="N797" s="151"/>
      <c r="O797" s="152"/>
      <c r="P797" s="254"/>
    </row>
    <row r="798">
      <c r="A798" s="253"/>
      <c r="B798" s="153"/>
      <c r="C798" s="154"/>
      <c r="D798" s="265"/>
      <c r="E798" s="176">
        <v>1.0</v>
      </c>
      <c r="F798" s="176"/>
      <c r="G798" s="176"/>
      <c r="H798" s="176"/>
      <c r="I798" s="177" t="str">
        <f>IF(J798&lt;&gt;"-","-",IF(F798*G798=0,"-",TRUNC(F798*G798,2)))</f>
        <v>-</v>
      </c>
      <c r="J798" s="178" t="str">
        <f>IF(F798*G798*H798=0,"-",TRUNC(F798*G798*H798,2))</f>
        <v>-</v>
      </c>
      <c r="K798" s="179"/>
      <c r="L798" s="160"/>
      <c r="M798" s="160"/>
      <c r="N798" s="160"/>
      <c r="O798" s="161"/>
      <c r="P798" s="254"/>
    </row>
    <row r="799">
      <c r="A799" s="253"/>
      <c r="B799" s="128"/>
      <c r="C799" s="129"/>
      <c r="D799" s="84"/>
      <c r="E799" s="86"/>
      <c r="F799" s="86"/>
      <c r="G799" s="86"/>
      <c r="H799" s="86"/>
      <c r="I799" s="86"/>
      <c r="J799" s="86"/>
      <c r="K799" s="84"/>
      <c r="L799" s="71"/>
      <c r="M799" s="71"/>
      <c r="N799" s="130"/>
      <c r="O799" s="131"/>
      <c r="P799" s="254"/>
    </row>
    <row r="800">
      <c r="A800" s="253"/>
      <c r="B800" s="137" t="s">
        <v>382</v>
      </c>
      <c r="C800" s="138" t="s">
        <v>169</v>
      </c>
      <c r="D800" s="186" t="str">
        <f>IFERROR(__xludf.DUMMYFUNCTION("VLOOKUP(C800,IMPORTRANGE('0_critérios'!$C$3,'0_critérios'!$B$3),2,0)"),"CHAVE SECCIONADORA ROTATIVA ABERT. SOB CARGA TP (PACCO) - 3X16A")</f>
        <v>CHAVE SECCIONADORA ROTATIVA ABERT. SOB CARGA TP (PACCO) - 3X16A</v>
      </c>
      <c r="E800" s="96"/>
      <c r="F800" s="96"/>
      <c r="G800" s="96"/>
      <c r="H800" s="96"/>
      <c r="I800" s="96"/>
      <c r="J800" s="96"/>
      <c r="K800" s="96"/>
      <c r="L800" s="184" t="str">
        <f>'0_critérios'!$A$3</f>
        <v>SIURB-EDIF-UNIT-JAN/26</v>
      </c>
      <c r="M800" s="142" t="str">
        <f>IFERROR(__xludf.DUMMYFUNCTION("VLOOKUP(C800,IMPORTRANGE('0_critérios'!$C$3,'0_critérios'!$B$3),3,0)"),"UN")</f>
        <v>UN</v>
      </c>
      <c r="N800" s="143">
        <f>IFERROR(__xludf.DUMMYFUNCTION("VLOOKUP(C800,IMPORTRANGE('0_critérios'!$C$3,'0_critérios'!$B$3),4,0)"),185.88)</f>
        <v>185.88</v>
      </c>
      <c r="O800" s="144">
        <f>TRUNC(IF(E802&gt;0,E802,IF(J802&lt;&gt;"-",J802,IF(I802&gt;0,I802,""))),2)</f>
        <v>1</v>
      </c>
      <c r="P800" s="254"/>
    </row>
    <row r="801">
      <c r="A801" s="253"/>
      <c r="B801" s="146"/>
      <c r="C801" s="122"/>
      <c r="D801" s="171" t="s">
        <v>452</v>
      </c>
      <c r="E801" s="172" t="s">
        <v>38</v>
      </c>
      <c r="F801" s="172" t="s">
        <v>459</v>
      </c>
      <c r="G801" s="172" t="s">
        <v>460</v>
      </c>
      <c r="H801" s="173" t="s">
        <v>461</v>
      </c>
      <c r="I801" s="172" t="s">
        <v>462</v>
      </c>
      <c r="J801" s="172" t="s">
        <v>463</v>
      </c>
      <c r="K801" s="174" t="s">
        <v>458</v>
      </c>
      <c r="L801" s="151"/>
      <c r="M801" s="151"/>
      <c r="N801" s="151"/>
      <c r="O801" s="152"/>
      <c r="P801" s="254"/>
    </row>
    <row r="802">
      <c r="A802" s="253"/>
      <c r="B802" s="153"/>
      <c r="C802" s="154"/>
      <c r="D802" s="265"/>
      <c r="E802" s="176">
        <v>1.0</v>
      </c>
      <c r="F802" s="176"/>
      <c r="G802" s="176"/>
      <c r="H802" s="176"/>
      <c r="I802" s="177" t="str">
        <f>IF(J802&lt;&gt;"-","-",IF(F802*G802=0,"-",TRUNC(F802*G802,2)))</f>
        <v>-</v>
      </c>
      <c r="J802" s="178" t="str">
        <f>IF(F802*G802*H802=0,"-",TRUNC(F802*G802*H802,2))</f>
        <v>-</v>
      </c>
      <c r="K802" s="179"/>
      <c r="L802" s="160"/>
      <c r="M802" s="160"/>
      <c r="N802" s="160"/>
      <c r="O802" s="161"/>
      <c r="P802" s="254"/>
    </row>
    <row r="803">
      <c r="A803" s="253"/>
      <c r="B803" s="266"/>
      <c r="L803" s="267"/>
      <c r="O803" s="268"/>
      <c r="P803" s="254"/>
    </row>
    <row r="804">
      <c r="A804" s="253"/>
      <c r="B804" s="137" t="s">
        <v>383</v>
      </c>
      <c r="C804" s="138" t="s">
        <v>207</v>
      </c>
      <c r="D804" s="205" t="s">
        <v>208</v>
      </c>
      <c r="E804" s="96"/>
      <c r="F804" s="96"/>
      <c r="G804" s="96"/>
      <c r="H804" s="96"/>
      <c r="I804" s="96"/>
      <c r="J804" s="96"/>
      <c r="K804" s="96"/>
      <c r="L804" s="206" t="s">
        <v>122</v>
      </c>
      <c r="M804" s="207" t="s">
        <v>38</v>
      </c>
      <c r="N804" s="208">
        <v>1502.13</v>
      </c>
      <c r="O804" s="144">
        <f>TRUNC(IF(E806&gt;0,E806,IF(J806&lt;&gt;"-",J806,IF(I806&gt;0,I806,""))),2)</f>
        <v>2</v>
      </c>
      <c r="P804" s="254"/>
    </row>
    <row r="805">
      <c r="A805" s="253"/>
      <c r="B805" s="146"/>
      <c r="C805" s="122"/>
      <c r="D805" s="147" t="s">
        <v>452</v>
      </c>
      <c r="E805" s="148" t="s">
        <v>38</v>
      </c>
      <c r="F805" s="147" t="s">
        <v>453</v>
      </c>
      <c r="G805" s="147" t="s">
        <v>454</v>
      </c>
      <c r="H805" s="147" t="s">
        <v>455</v>
      </c>
      <c r="I805" s="147" t="s">
        <v>456</v>
      </c>
      <c r="J805" s="149" t="s">
        <v>457</v>
      </c>
      <c r="K805" s="147" t="s">
        <v>458</v>
      </c>
      <c r="L805" s="151"/>
      <c r="M805" s="151"/>
      <c r="N805" s="151"/>
      <c r="O805" s="152"/>
      <c r="P805" s="254"/>
    </row>
    <row r="806">
      <c r="A806" s="253"/>
      <c r="B806" s="153"/>
      <c r="C806" s="154"/>
      <c r="D806" s="155"/>
      <c r="E806" s="176">
        <v>2.0</v>
      </c>
      <c r="F806" s="155"/>
      <c r="G806" s="155"/>
      <c r="H806" s="155"/>
      <c r="I806" s="157" t="str">
        <f>IF(J806&lt;&gt;"-","-",IF(F806*G806=0,"-",TRUNC(F806*G806,2)))</f>
        <v>-</v>
      </c>
      <c r="J806" s="158" t="str">
        <f>IF(F806*G806*H806=0,"-",TRUNC(F806*G806*H806,2))</f>
        <v>-</v>
      </c>
      <c r="K806" s="209"/>
      <c r="L806" s="160"/>
      <c r="M806" s="160"/>
      <c r="N806" s="160"/>
      <c r="O806" s="161"/>
      <c r="P806" s="254"/>
    </row>
    <row r="807">
      <c r="A807" s="253"/>
      <c r="B807" s="128"/>
      <c r="C807" s="241"/>
      <c r="D807" s="242"/>
      <c r="E807" s="243"/>
      <c r="F807" s="243"/>
      <c r="G807" s="243"/>
      <c r="H807" s="243"/>
      <c r="I807" s="243"/>
      <c r="J807" s="243"/>
      <c r="K807" s="242"/>
      <c r="L807" s="244"/>
      <c r="M807" s="244"/>
      <c r="N807" s="245"/>
      <c r="O807" s="246"/>
      <c r="P807" s="254"/>
    </row>
    <row r="808">
      <c r="A808" s="253"/>
      <c r="B808" s="137" t="s">
        <v>384</v>
      </c>
      <c r="C808" s="183" t="s">
        <v>120</v>
      </c>
      <c r="D808" s="205" t="s">
        <v>121</v>
      </c>
      <c r="E808" s="96"/>
      <c r="F808" s="96"/>
      <c r="G808" s="96"/>
      <c r="H808" s="96"/>
      <c r="I808" s="96"/>
      <c r="J808" s="96"/>
      <c r="K808" s="96"/>
      <c r="L808" s="206" t="s">
        <v>122</v>
      </c>
      <c r="M808" s="207" t="s">
        <v>38</v>
      </c>
      <c r="N808" s="208">
        <v>1502.13</v>
      </c>
      <c r="O808" s="144">
        <f>TRUNC(IF(E810&gt;0,E810,IF(J810&lt;&gt;"-",J810,IF(I810&gt;0,I810,""))),2)</f>
        <v>3</v>
      </c>
      <c r="P808" s="254"/>
    </row>
    <row r="809">
      <c r="A809" s="253"/>
      <c r="B809" s="146"/>
      <c r="C809" s="122"/>
      <c r="D809" s="147" t="s">
        <v>452</v>
      </c>
      <c r="E809" s="148" t="s">
        <v>38</v>
      </c>
      <c r="F809" s="147" t="s">
        <v>453</v>
      </c>
      <c r="G809" s="147" t="s">
        <v>454</v>
      </c>
      <c r="H809" s="147" t="s">
        <v>455</v>
      </c>
      <c r="I809" s="147" t="s">
        <v>456</v>
      </c>
      <c r="J809" s="149" t="s">
        <v>457</v>
      </c>
      <c r="K809" s="147" t="s">
        <v>458</v>
      </c>
      <c r="L809" s="151"/>
      <c r="M809" s="151"/>
      <c r="N809" s="151"/>
      <c r="O809" s="152"/>
      <c r="P809" s="254"/>
    </row>
    <row r="810">
      <c r="A810" s="253"/>
      <c r="B810" s="153"/>
      <c r="C810" s="154"/>
      <c r="D810" s="155"/>
      <c r="E810" s="176">
        <v>3.0</v>
      </c>
      <c r="F810" s="155"/>
      <c r="G810" s="155"/>
      <c r="H810" s="155"/>
      <c r="I810" s="157" t="str">
        <f>IF(J810&lt;&gt;"-","-",IF(F810*G810=0,"-",TRUNC(F810*G810,2)))</f>
        <v>-</v>
      </c>
      <c r="J810" s="158" t="str">
        <f>IF(F810*G810*H810=0,"-",TRUNC(F810*G810*H810,2))</f>
        <v>-</v>
      </c>
      <c r="K810" s="209"/>
      <c r="L810" s="160"/>
      <c r="M810" s="160"/>
      <c r="N810" s="160"/>
      <c r="O810" s="161"/>
      <c r="P810" s="254"/>
    </row>
    <row r="811">
      <c r="A811" s="253"/>
      <c r="B811" s="128"/>
      <c r="C811" s="129"/>
      <c r="D811" s="84"/>
      <c r="E811" s="86"/>
      <c r="F811" s="86"/>
      <c r="G811" s="86"/>
      <c r="H811" s="86"/>
      <c r="I811" s="86"/>
      <c r="J811" s="86"/>
      <c r="K811" s="84"/>
      <c r="L811" s="71"/>
      <c r="M811" s="71"/>
      <c r="N811" s="130"/>
      <c r="O811" s="131"/>
      <c r="P811" s="254"/>
    </row>
    <row r="812">
      <c r="A812" s="253"/>
      <c r="B812" s="137" t="s">
        <v>385</v>
      </c>
      <c r="C812" s="138" t="s">
        <v>124</v>
      </c>
      <c r="D812" s="186" t="str">
        <f>IFERROR(__xludf.DUMMYFUNCTION("VLOOKUP(C812,IMPORTRANGE('0_critérios'!$C$3,'0_critérios'!$B$3),2,0)"),"DPS - DISPOSITIVO PROTEÇÃO CONTRA SURTOS 275V - 40KA")</f>
        <v>DPS - DISPOSITIVO PROTEÇÃO CONTRA SURTOS 275V - 40KA</v>
      </c>
      <c r="E812" s="96"/>
      <c r="F812" s="96"/>
      <c r="G812" s="96"/>
      <c r="H812" s="96"/>
      <c r="I812" s="96"/>
      <c r="J812" s="96"/>
      <c r="K812" s="96"/>
      <c r="L812" s="184" t="str">
        <f>'0_critérios'!$A$3</f>
        <v>SIURB-EDIF-UNIT-JAN/26</v>
      </c>
      <c r="M812" s="142" t="str">
        <f>IFERROR(__xludf.DUMMYFUNCTION("VLOOKUP(C812,IMPORTRANGE('0_critérios'!$C$3,'0_critérios'!$B$3),3,0)"),"UN")</f>
        <v>UN</v>
      </c>
      <c r="N812" s="143">
        <f>IFERROR(__xludf.DUMMYFUNCTION("VLOOKUP(C812,IMPORTRANGE('0_critérios'!$C$3,'0_critérios'!$B$3),4,0)"),250.7)</f>
        <v>250.7</v>
      </c>
      <c r="O812" s="144">
        <f>TRUNC(IF(E814&gt;0,E814,IF(J814&lt;&gt;"-",J814,IF(I814&gt;0,I814,""))),2)</f>
        <v>4</v>
      </c>
      <c r="P812" s="254"/>
    </row>
    <row r="813">
      <c r="A813" s="253"/>
      <c r="B813" s="146"/>
      <c r="C813" s="122"/>
      <c r="D813" s="171" t="s">
        <v>452</v>
      </c>
      <c r="E813" s="172" t="s">
        <v>38</v>
      </c>
      <c r="F813" s="172" t="s">
        <v>459</v>
      </c>
      <c r="G813" s="172" t="s">
        <v>460</v>
      </c>
      <c r="H813" s="173" t="s">
        <v>461</v>
      </c>
      <c r="I813" s="172" t="s">
        <v>462</v>
      </c>
      <c r="J813" s="172" t="s">
        <v>463</v>
      </c>
      <c r="K813" s="174" t="s">
        <v>458</v>
      </c>
      <c r="L813" s="151"/>
      <c r="M813" s="151"/>
      <c r="N813" s="151"/>
      <c r="O813" s="152"/>
      <c r="P813" s="254"/>
    </row>
    <row r="814">
      <c r="A814" s="253"/>
      <c r="B814" s="153"/>
      <c r="C814" s="154"/>
      <c r="D814" s="265"/>
      <c r="E814" s="176">
        <v>4.0</v>
      </c>
      <c r="F814" s="176"/>
      <c r="G814" s="176"/>
      <c r="H814" s="176"/>
      <c r="I814" s="177" t="str">
        <f>IF(J814&lt;&gt;"-","-",IF(F814*G814=0,"-",TRUNC(F814*G814,2)))</f>
        <v>-</v>
      </c>
      <c r="J814" s="178" t="str">
        <f>IF(F814*G814*H814=0,"-",TRUNC(F814*G814*H814,2))</f>
        <v>-</v>
      </c>
      <c r="K814" s="179"/>
      <c r="L814" s="160"/>
      <c r="M814" s="160"/>
      <c r="N814" s="160"/>
      <c r="O814" s="161"/>
      <c r="P814" s="254"/>
    </row>
    <row r="815">
      <c r="A815" s="253"/>
      <c r="B815" s="128"/>
      <c r="L815" s="267"/>
      <c r="O815" s="268"/>
      <c r="P815" s="254"/>
    </row>
    <row r="816">
      <c r="A816" s="253"/>
      <c r="B816" s="137" t="s">
        <v>386</v>
      </c>
      <c r="C816" s="138" t="s">
        <v>255</v>
      </c>
      <c r="D816" s="186" t="str">
        <f>IFERROR(__xludf.DUMMYFUNCTION("VLOOKUP(C816,IMPORTRANGE('0_critérios'!$C$3,'0_critérios'!$B$3),2,0)"),"DISJUNTOR CAIXA MOLDADA TRIPOLAR 200A COM DISPARADOR TERMOMAGNÉTICO AJUSTÁVEL")</f>
        <v>DISJUNTOR CAIXA MOLDADA TRIPOLAR 200A COM DISPARADOR TERMOMAGNÉTICO AJUSTÁVEL</v>
      </c>
      <c r="E816" s="96"/>
      <c r="F816" s="96"/>
      <c r="G816" s="96"/>
      <c r="H816" s="96"/>
      <c r="I816" s="96"/>
      <c r="J816" s="96"/>
      <c r="K816" s="96"/>
      <c r="L816" s="184" t="str">
        <f>'0_critérios'!$A$3</f>
        <v>SIURB-EDIF-UNIT-JAN/26</v>
      </c>
      <c r="M816" s="142" t="str">
        <f>IFERROR(__xludf.DUMMYFUNCTION("VLOOKUP(C816,IMPORTRANGE('0_critérios'!$C$3,'0_critérios'!$B$3),3,0)"),"UN")</f>
        <v>UN</v>
      </c>
      <c r="N816" s="143">
        <f>IFERROR(__xludf.DUMMYFUNCTION("VLOOKUP(C816,IMPORTRANGE('0_critérios'!$C$3,'0_critérios'!$B$3),4,0)"),2589.17)</f>
        <v>2589.17</v>
      </c>
      <c r="O816" s="144">
        <f>TRUNC(IF(E818&gt;0,E818,IF(J818&lt;&gt;"-",J818,IF(I818&gt;0,I818,""))),2)</f>
        <v>1</v>
      </c>
      <c r="P816" s="254"/>
    </row>
    <row r="817">
      <c r="A817" s="253"/>
      <c r="B817" s="146"/>
      <c r="C817" s="122"/>
      <c r="D817" s="171" t="s">
        <v>452</v>
      </c>
      <c r="E817" s="172" t="s">
        <v>38</v>
      </c>
      <c r="F817" s="172" t="s">
        <v>459</v>
      </c>
      <c r="G817" s="172" t="s">
        <v>460</v>
      </c>
      <c r="H817" s="173" t="s">
        <v>461</v>
      </c>
      <c r="I817" s="172" t="s">
        <v>462</v>
      </c>
      <c r="J817" s="172" t="s">
        <v>463</v>
      </c>
      <c r="K817" s="174" t="s">
        <v>458</v>
      </c>
      <c r="L817" s="151"/>
      <c r="M817" s="151"/>
      <c r="N817" s="151"/>
      <c r="O817" s="152"/>
      <c r="P817" s="254"/>
    </row>
    <row r="818">
      <c r="A818" s="253"/>
      <c r="B818" s="153"/>
      <c r="C818" s="154"/>
      <c r="D818" s="265"/>
      <c r="E818" s="176">
        <v>1.0</v>
      </c>
      <c r="F818" s="176"/>
      <c r="G818" s="176"/>
      <c r="H818" s="176"/>
      <c r="I818" s="177" t="str">
        <f>IF(J818&lt;&gt;"-","-",IF(F818*G818=0,"-",TRUNC(F818*G818,2)))</f>
        <v>-</v>
      </c>
      <c r="J818" s="178" t="str">
        <f>IF(F818*G818*H818=0,"-",TRUNC(F818*G818*H818,2))</f>
        <v>-</v>
      </c>
      <c r="K818" s="179"/>
      <c r="L818" s="160"/>
      <c r="M818" s="160"/>
      <c r="N818" s="160"/>
      <c r="O818" s="161"/>
      <c r="P818" s="254"/>
    </row>
    <row r="819">
      <c r="A819" s="253"/>
      <c r="B819" s="128"/>
      <c r="C819" s="129"/>
      <c r="D819" s="84"/>
      <c r="E819" s="86"/>
      <c r="F819" s="86"/>
      <c r="G819" s="86"/>
      <c r="H819" s="86"/>
      <c r="I819" s="86"/>
      <c r="J819" s="86"/>
      <c r="K819" s="84"/>
      <c r="L819" s="71"/>
      <c r="M819" s="71"/>
      <c r="N819" s="130"/>
      <c r="O819" s="131"/>
      <c r="P819" s="254"/>
    </row>
    <row r="820">
      <c r="A820" s="253"/>
      <c r="B820" s="137" t="s">
        <v>387</v>
      </c>
      <c r="C820" s="138" t="s">
        <v>187</v>
      </c>
      <c r="D820" s="186" t="str">
        <f>IFERROR(__xludf.DUMMYFUNCTION("VLOOKUP(C820,IMPORTRANGE('0_critérios'!$C$3,'0_critérios'!$B$3),2,0)"),"MINI DISJUNTOR - TIPO EUROPEU (IEC) - TRIPOLAR 6/25A")</f>
        <v>MINI DISJUNTOR - TIPO EUROPEU (IEC) - TRIPOLAR 6/25A</v>
      </c>
      <c r="E820" s="96"/>
      <c r="F820" s="96"/>
      <c r="G820" s="96"/>
      <c r="H820" s="96"/>
      <c r="I820" s="96"/>
      <c r="J820" s="96"/>
      <c r="K820" s="96"/>
      <c r="L820" s="184" t="str">
        <f>'0_critérios'!$A$3</f>
        <v>SIURB-EDIF-UNIT-JAN/26</v>
      </c>
      <c r="M820" s="142" t="str">
        <f>IFERROR(__xludf.DUMMYFUNCTION("VLOOKUP(C820,IMPORTRANGE('0_critérios'!$C$3,'0_critérios'!$B$3),3,0)"),"UN")</f>
        <v>UN</v>
      </c>
      <c r="N820" s="143">
        <f>IFERROR(__xludf.DUMMYFUNCTION("VLOOKUP(C820,IMPORTRANGE('0_critérios'!$C$3,'0_critérios'!$B$3),4,0)"),114.47)</f>
        <v>114.47</v>
      </c>
      <c r="O820" s="144">
        <f>TRUNC(IF(E822&gt;0,E822,IF(J822&lt;&gt;"-",J822,IF(I822&gt;0,I822,""))),2)</f>
        <v>70</v>
      </c>
      <c r="P820" s="254"/>
    </row>
    <row r="821">
      <c r="A821" s="253"/>
      <c r="B821" s="146"/>
      <c r="C821" s="122"/>
      <c r="D821" s="171" t="s">
        <v>452</v>
      </c>
      <c r="E821" s="172" t="s">
        <v>38</v>
      </c>
      <c r="F821" s="172" t="s">
        <v>459</v>
      </c>
      <c r="G821" s="172" t="s">
        <v>460</v>
      </c>
      <c r="H821" s="173" t="s">
        <v>461</v>
      </c>
      <c r="I821" s="172" t="s">
        <v>462</v>
      </c>
      <c r="J821" s="172" t="s">
        <v>463</v>
      </c>
      <c r="K821" s="174" t="s">
        <v>458</v>
      </c>
      <c r="L821" s="151"/>
      <c r="M821" s="151"/>
      <c r="N821" s="151"/>
      <c r="O821" s="152"/>
      <c r="P821" s="254"/>
    </row>
    <row r="822">
      <c r="A822" s="253"/>
      <c r="B822" s="153"/>
      <c r="C822" s="154"/>
      <c r="D822" s="265"/>
      <c r="E822" s="176">
        <v>70.0</v>
      </c>
      <c r="F822" s="176"/>
      <c r="G822" s="176"/>
      <c r="H822" s="176"/>
      <c r="I822" s="177" t="str">
        <f>IF(J822&lt;&gt;"-","-",IF(F822*G822=0,"-",TRUNC(F822*G822,2)))</f>
        <v>-</v>
      </c>
      <c r="J822" s="178" t="str">
        <f>IF(F822*G822*H822=0,"-",TRUNC(F822*G822*H822,2))</f>
        <v>-</v>
      </c>
      <c r="K822" s="179"/>
      <c r="L822" s="160"/>
      <c r="M822" s="160"/>
      <c r="N822" s="160"/>
      <c r="O822" s="161"/>
      <c r="P822" s="254"/>
    </row>
    <row r="823">
      <c r="A823" s="253"/>
      <c r="B823" s="266"/>
      <c r="C823" s="129"/>
      <c r="D823" s="84"/>
      <c r="E823" s="86"/>
      <c r="F823" s="86"/>
      <c r="G823" s="86"/>
      <c r="H823" s="86"/>
      <c r="I823" s="86"/>
      <c r="J823" s="86"/>
      <c r="K823" s="84"/>
      <c r="L823" s="71"/>
      <c r="M823" s="71"/>
      <c r="N823" s="130"/>
      <c r="O823" s="131"/>
      <c r="P823" s="254"/>
    </row>
    <row r="824">
      <c r="A824" s="253"/>
      <c r="B824" s="137" t="s">
        <v>388</v>
      </c>
      <c r="C824" s="138" t="s">
        <v>173</v>
      </c>
      <c r="D824" s="186" t="str">
        <f>IFERROR(__xludf.DUMMYFUNCTION("VLOOKUP(C824,IMPORTRANGE('0_critérios'!$C$3,'0_critérios'!$B$3),2,0)"),"INTERRUPTOR DIFERENCIAL RESIDUAL BIPOLAR 40A - SENSIBILIDADE 30MA - 220V")</f>
        <v>INTERRUPTOR DIFERENCIAL RESIDUAL BIPOLAR 40A - SENSIBILIDADE 30MA - 220V</v>
      </c>
      <c r="E824" s="96"/>
      <c r="F824" s="96"/>
      <c r="G824" s="96"/>
      <c r="H824" s="96"/>
      <c r="I824" s="96"/>
      <c r="J824" s="96"/>
      <c r="K824" s="96"/>
      <c r="L824" s="184" t="str">
        <f>'0_critérios'!$A$3</f>
        <v>SIURB-EDIF-UNIT-JAN/26</v>
      </c>
      <c r="M824" s="142" t="str">
        <f>IFERROR(__xludf.DUMMYFUNCTION("VLOOKUP(C824,IMPORTRANGE('0_critérios'!$C$3,'0_critérios'!$B$3),3,0)"),"UN")</f>
        <v>UN</v>
      </c>
      <c r="N824" s="143">
        <f>IFERROR(__xludf.DUMMYFUNCTION("VLOOKUP(C824,IMPORTRANGE('0_critérios'!$C$3,'0_critérios'!$B$3),4,0)"),350.06)</f>
        <v>350.06</v>
      </c>
      <c r="O824" s="144">
        <f>TRUNC(IF(E826&gt;0,E826,IF(J826&lt;&gt;"-",J826,IF(I826&gt;0,I826,""))),2)</f>
        <v>14</v>
      </c>
      <c r="P824" s="254"/>
    </row>
    <row r="825">
      <c r="A825" s="253"/>
      <c r="B825" s="146"/>
      <c r="C825" s="122"/>
      <c r="D825" s="171" t="s">
        <v>452</v>
      </c>
      <c r="E825" s="172" t="s">
        <v>38</v>
      </c>
      <c r="F825" s="172" t="s">
        <v>459</v>
      </c>
      <c r="G825" s="172" t="s">
        <v>460</v>
      </c>
      <c r="H825" s="173" t="s">
        <v>461</v>
      </c>
      <c r="I825" s="172" t="s">
        <v>462</v>
      </c>
      <c r="J825" s="172" t="s">
        <v>463</v>
      </c>
      <c r="K825" s="174" t="s">
        <v>458</v>
      </c>
      <c r="L825" s="151"/>
      <c r="M825" s="151"/>
      <c r="N825" s="151"/>
      <c r="O825" s="152"/>
      <c r="P825" s="254"/>
    </row>
    <row r="826">
      <c r="A826" s="253"/>
      <c r="B826" s="153"/>
      <c r="C826" s="154"/>
      <c r="D826" s="265"/>
      <c r="E826" s="176">
        <v>14.0</v>
      </c>
      <c r="F826" s="176"/>
      <c r="G826" s="176"/>
      <c r="H826" s="176"/>
      <c r="I826" s="177" t="str">
        <f>IF(J826&lt;&gt;"-","-",IF(F826*G826=0,"-",TRUNC(F826*G826,2)))</f>
        <v>-</v>
      </c>
      <c r="J826" s="178" t="str">
        <f>IF(F826*G826*H826=0,"-",TRUNC(F826*G826*H826,2))</f>
        <v>-</v>
      </c>
      <c r="K826" s="179"/>
      <c r="L826" s="160"/>
      <c r="M826" s="160"/>
      <c r="N826" s="160"/>
      <c r="O826" s="161"/>
      <c r="P826" s="254"/>
    </row>
    <row r="827">
      <c r="A827" s="253"/>
      <c r="B827" s="128"/>
      <c r="C827" s="129"/>
      <c r="D827" s="84"/>
      <c r="E827" s="86"/>
      <c r="F827" s="86"/>
      <c r="G827" s="86"/>
      <c r="H827" s="86"/>
      <c r="I827" s="86"/>
      <c r="J827" s="86"/>
      <c r="K827" s="84"/>
      <c r="L827" s="71"/>
      <c r="M827" s="71"/>
      <c r="N827" s="130"/>
      <c r="O827" s="131"/>
      <c r="P827" s="254"/>
    </row>
    <row r="828">
      <c r="A828" s="253"/>
      <c r="B828" s="137" t="s">
        <v>389</v>
      </c>
      <c r="C828" s="138" t="s">
        <v>193</v>
      </c>
      <c r="D828" s="186" t="str">
        <f>IFERROR(__xludf.DUMMYFUNCTION("VLOOKUP(C828,IMPORTRANGE('0_critérios'!$C$3,'0_critérios'!$B$3),2,0)"),"MINI DISJUNTOR - TIPO EUROPEU (IEC) -  BIPOLAR 32/50A")</f>
        <v>MINI DISJUNTOR - TIPO EUROPEU (IEC) -  BIPOLAR 32/50A</v>
      </c>
      <c r="E828" s="96"/>
      <c r="F828" s="96"/>
      <c r="G828" s="96"/>
      <c r="H828" s="96"/>
      <c r="I828" s="96"/>
      <c r="J828" s="96"/>
      <c r="K828" s="96"/>
      <c r="L828" s="184" t="str">
        <f>'0_critérios'!$A$3</f>
        <v>SIURB-EDIF-UNIT-JAN/26</v>
      </c>
      <c r="M828" s="142" t="str">
        <f>IFERROR(__xludf.DUMMYFUNCTION("VLOOKUP(C828,IMPORTRANGE('0_critérios'!$C$3,'0_critérios'!$B$3),3,0)"),"UN")</f>
        <v>UN</v>
      </c>
      <c r="N828" s="143">
        <f>IFERROR(__xludf.DUMMYFUNCTION("VLOOKUP(C828,IMPORTRANGE('0_critérios'!$C$3,'0_critérios'!$B$3),4,0)"),75.76)</f>
        <v>75.76</v>
      </c>
      <c r="O828" s="144">
        <f>TRUNC(IF(E830&gt;0,E830,IF(J830&lt;&gt;"-",J830,IF(I830&gt;0,I830,""))),2)</f>
        <v>1</v>
      </c>
      <c r="P828" s="254"/>
    </row>
    <row r="829">
      <c r="A829" s="253"/>
      <c r="B829" s="146"/>
      <c r="C829" s="122"/>
      <c r="D829" s="171" t="s">
        <v>452</v>
      </c>
      <c r="E829" s="172" t="s">
        <v>38</v>
      </c>
      <c r="F829" s="172" t="s">
        <v>459</v>
      </c>
      <c r="G829" s="172" t="s">
        <v>460</v>
      </c>
      <c r="H829" s="173" t="s">
        <v>461</v>
      </c>
      <c r="I829" s="172" t="s">
        <v>462</v>
      </c>
      <c r="J829" s="172" t="s">
        <v>463</v>
      </c>
      <c r="K829" s="174" t="s">
        <v>458</v>
      </c>
      <c r="L829" s="151"/>
      <c r="M829" s="151"/>
      <c r="N829" s="151"/>
      <c r="O829" s="152"/>
      <c r="P829" s="254"/>
    </row>
    <row r="830">
      <c r="A830" s="253"/>
      <c r="B830" s="153"/>
      <c r="C830" s="154"/>
      <c r="D830" s="265"/>
      <c r="E830" s="176">
        <v>1.0</v>
      </c>
      <c r="F830" s="176"/>
      <c r="G830" s="176"/>
      <c r="H830" s="176"/>
      <c r="I830" s="177" t="str">
        <f>IF(J830&lt;&gt;"-","-",IF(F830*G830=0,"-",TRUNC(F830*G830,2)))</f>
        <v>-</v>
      </c>
      <c r="J830" s="178" t="str">
        <f>IF(F830*G830*H830=0,"-",TRUNC(F830*G830*H830,2))</f>
        <v>-</v>
      </c>
      <c r="K830" s="179"/>
      <c r="L830" s="160"/>
      <c r="M830" s="160"/>
      <c r="N830" s="160"/>
      <c r="O830" s="161"/>
      <c r="P830" s="254"/>
    </row>
    <row r="831">
      <c r="A831" s="253"/>
      <c r="B831" s="128"/>
      <c r="C831" s="129"/>
      <c r="D831" s="84"/>
      <c r="E831" s="86"/>
      <c r="F831" s="86"/>
      <c r="G831" s="86"/>
      <c r="H831" s="86"/>
      <c r="I831" s="86"/>
      <c r="J831" s="86"/>
      <c r="K831" s="84"/>
      <c r="L831" s="71"/>
      <c r="M831" s="71"/>
      <c r="N831" s="130"/>
      <c r="O831" s="131"/>
      <c r="P831" s="254"/>
    </row>
    <row r="832">
      <c r="A832" s="253"/>
      <c r="B832" s="137" t="s">
        <v>390</v>
      </c>
      <c r="C832" s="138" t="s">
        <v>184</v>
      </c>
      <c r="D832" s="186" t="str">
        <f>IFERROR(__xludf.DUMMYFUNCTION("VLOOKUP(C832,IMPORTRANGE('0_critérios'!$C$3,'0_critérios'!$B$3),2,0)"),"MINI DISJUNTOR - TIPO EUROPEU (IEC) - TRIPOLAR 80A")</f>
        <v>MINI DISJUNTOR - TIPO EUROPEU (IEC) - TRIPOLAR 80A</v>
      </c>
      <c r="E832" s="96"/>
      <c r="F832" s="96"/>
      <c r="G832" s="96"/>
      <c r="H832" s="96"/>
      <c r="I832" s="96"/>
      <c r="J832" s="96"/>
      <c r="K832" s="96"/>
      <c r="L832" s="184" t="str">
        <f>'0_critérios'!$A$3</f>
        <v>SIURB-EDIF-UNIT-JAN/26</v>
      </c>
      <c r="M832" s="142" t="str">
        <f>IFERROR(__xludf.DUMMYFUNCTION("VLOOKUP(C832,IMPORTRANGE('0_critérios'!$C$3,'0_critérios'!$B$3),3,0)"),"UN")</f>
        <v>UN</v>
      </c>
      <c r="N832" s="143">
        <f>IFERROR(__xludf.DUMMYFUNCTION("VLOOKUP(C832,IMPORTRANGE('0_critérios'!$C$3,'0_critérios'!$B$3),4,0)"),232.52)</f>
        <v>232.52</v>
      </c>
      <c r="O832" s="144">
        <f>TRUNC(IF(E834&gt;0,E834,IF(J834&lt;&gt;"-",J834,IF(I834&gt;0,I834,""))),2)</f>
        <v>2</v>
      </c>
      <c r="P832" s="254"/>
    </row>
    <row r="833">
      <c r="A833" s="253"/>
      <c r="B833" s="146"/>
      <c r="C833" s="122"/>
      <c r="D833" s="171" t="s">
        <v>452</v>
      </c>
      <c r="E833" s="172" t="s">
        <v>38</v>
      </c>
      <c r="F833" s="172" t="s">
        <v>459</v>
      </c>
      <c r="G833" s="172" t="s">
        <v>460</v>
      </c>
      <c r="H833" s="173" t="s">
        <v>461</v>
      </c>
      <c r="I833" s="172" t="s">
        <v>462</v>
      </c>
      <c r="J833" s="172" t="s">
        <v>463</v>
      </c>
      <c r="K833" s="174" t="s">
        <v>458</v>
      </c>
      <c r="L833" s="151"/>
      <c r="M833" s="151"/>
      <c r="N833" s="151"/>
      <c r="O833" s="152"/>
      <c r="P833" s="254"/>
    </row>
    <row r="834">
      <c r="A834" s="253"/>
      <c r="B834" s="153"/>
      <c r="C834" s="154"/>
      <c r="D834" s="265"/>
      <c r="E834" s="176">
        <v>2.0</v>
      </c>
      <c r="F834" s="176"/>
      <c r="G834" s="176"/>
      <c r="H834" s="176"/>
      <c r="I834" s="177" t="str">
        <f>IF(J834&lt;&gt;"-","-",IF(F834*G834=0,"-",TRUNC(F834*G834,2)))</f>
        <v>-</v>
      </c>
      <c r="J834" s="178" t="str">
        <f>IF(F834*G834*H834=0,"-",TRUNC(F834*G834*H834,2))</f>
        <v>-</v>
      </c>
      <c r="K834" s="179"/>
      <c r="L834" s="160"/>
      <c r="M834" s="160"/>
      <c r="N834" s="160"/>
      <c r="O834" s="161"/>
      <c r="P834" s="254"/>
    </row>
    <row r="835">
      <c r="A835" s="253"/>
      <c r="B835" s="128"/>
      <c r="C835" s="129"/>
      <c r="D835" s="84"/>
      <c r="E835" s="86"/>
      <c r="F835" s="86"/>
      <c r="G835" s="86"/>
      <c r="H835" s="86"/>
      <c r="I835" s="86"/>
      <c r="J835" s="86"/>
      <c r="K835" s="84"/>
      <c r="L835" s="71"/>
      <c r="M835" s="71"/>
      <c r="N835" s="130"/>
      <c r="O835" s="131"/>
      <c r="P835" s="254"/>
    </row>
    <row r="836">
      <c r="A836" s="253"/>
      <c r="B836" s="137" t="s">
        <v>391</v>
      </c>
      <c r="C836" s="138" t="s">
        <v>264</v>
      </c>
      <c r="D836" s="186" t="str">
        <f>IFERROR(__xludf.DUMMYFUNCTION("VLOOKUP(C836,IMPORTRANGE('0_critérios'!$C$3,'0_critérios'!$B$3),2,0)"),"CONTATOR TRIPOLAR I NOMINAL 22A")</f>
        <v>CONTATOR TRIPOLAR I NOMINAL 22A</v>
      </c>
      <c r="E836" s="96"/>
      <c r="F836" s="96"/>
      <c r="G836" s="96"/>
      <c r="H836" s="96"/>
      <c r="I836" s="96"/>
      <c r="J836" s="96"/>
      <c r="K836" s="96"/>
      <c r="L836" s="184" t="str">
        <f>'0_critérios'!$A$3</f>
        <v>SIURB-EDIF-UNIT-JAN/26</v>
      </c>
      <c r="M836" s="142" t="str">
        <f>IFERROR(__xludf.DUMMYFUNCTION("VLOOKUP(C836,IMPORTRANGE('0_critérios'!$C$3,'0_critérios'!$B$3),3,0)"),"UN")</f>
        <v>UN</v>
      </c>
      <c r="N836" s="143">
        <f>IFERROR(__xludf.DUMMYFUNCTION("VLOOKUP(C836,IMPORTRANGE('0_critérios'!$C$3,'0_critérios'!$B$3),4,0)"),578.89)</f>
        <v>578.89</v>
      </c>
      <c r="O836" s="144">
        <f>TRUNC(IF(E838&gt;0,E838,IF(J838&lt;&gt;"-",J838,IF(I838&gt;0,I838,""))),2)</f>
        <v>6</v>
      </c>
      <c r="P836" s="254"/>
    </row>
    <row r="837">
      <c r="A837" s="253"/>
      <c r="B837" s="146"/>
      <c r="C837" s="122"/>
      <c r="D837" s="171" t="s">
        <v>452</v>
      </c>
      <c r="E837" s="172" t="s">
        <v>38</v>
      </c>
      <c r="F837" s="172" t="s">
        <v>459</v>
      </c>
      <c r="G837" s="172" t="s">
        <v>460</v>
      </c>
      <c r="H837" s="173" t="s">
        <v>461</v>
      </c>
      <c r="I837" s="172" t="s">
        <v>462</v>
      </c>
      <c r="J837" s="172" t="s">
        <v>463</v>
      </c>
      <c r="K837" s="174" t="s">
        <v>458</v>
      </c>
      <c r="L837" s="151"/>
      <c r="M837" s="151"/>
      <c r="N837" s="151"/>
      <c r="O837" s="152"/>
      <c r="P837" s="254"/>
    </row>
    <row r="838">
      <c r="A838" s="253"/>
      <c r="B838" s="153"/>
      <c r="C838" s="154"/>
      <c r="D838" s="265"/>
      <c r="E838" s="176">
        <v>6.0</v>
      </c>
      <c r="F838" s="176"/>
      <c r="G838" s="176"/>
      <c r="H838" s="176"/>
      <c r="I838" s="177" t="str">
        <f>IF(J838&lt;&gt;"-","-",IF(F838*G838=0,"-",TRUNC(F838*G838,2)))</f>
        <v>-</v>
      </c>
      <c r="J838" s="178" t="str">
        <f>IF(F838*G838*H838=0,"-",TRUNC(F838*G838*H838,2))</f>
        <v>-</v>
      </c>
      <c r="K838" s="179"/>
      <c r="L838" s="160"/>
      <c r="M838" s="160"/>
      <c r="N838" s="160"/>
      <c r="O838" s="161"/>
      <c r="P838" s="254"/>
    </row>
    <row r="839">
      <c r="A839" s="253"/>
      <c r="B839" s="128"/>
      <c r="L839" s="267"/>
      <c r="O839" s="268"/>
      <c r="P839" s="254"/>
    </row>
    <row r="840">
      <c r="A840" s="253"/>
      <c r="B840" s="137" t="s">
        <v>392</v>
      </c>
      <c r="C840" s="183" t="s">
        <v>268</v>
      </c>
      <c r="D840" s="205" t="s">
        <v>269</v>
      </c>
      <c r="E840" s="96"/>
      <c r="F840" s="96"/>
      <c r="G840" s="96"/>
      <c r="H840" s="96"/>
      <c r="I840" s="96"/>
      <c r="J840" s="96"/>
      <c r="K840" s="96"/>
      <c r="L840" s="206" t="s">
        <v>122</v>
      </c>
      <c r="M840" s="207" t="s">
        <v>38</v>
      </c>
      <c r="N840" s="208">
        <v>350.01</v>
      </c>
      <c r="O840" s="144">
        <f>TRUNC(IF(E842&gt;0,E842,IF(J842&lt;&gt;"-",J842,IF(I842&gt;0,I842,""))),2)</f>
        <v>6</v>
      </c>
      <c r="P840" s="254"/>
    </row>
    <row r="841">
      <c r="A841" s="253"/>
      <c r="B841" s="146"/>
      <c r="C841" s="122"/>
      <c r="D841" s="147" t="s">
        <v>452</v>
      </c>
      <c r="E841" s="148" t="s">
        <v>38</v>
      </c>
      <c r="F841" s="147" t="s">
        <v>453</v>
      </c>
      <c r="G841" s="147" t="s">
        <v>454</v>
      </c>
      <c r="H841" s="147" t="s">
        <v>455</v>
      </c>
      <c r="I841" s="147" t="s">
        <v>456</v>
      </c>
      <c r="J841" s="149" t="s">
        <v>457</v>
      </c>
      <c r="K841" s="147" t="s">
        <v>458</v>
      </c>
      <c r="L841" s="151"/>
      <c r="M841" s="151"/>
      <c r="N841" s="151"/>
      <c r="O841" s="152"/>
      <c r="P841" s="254"/>
    </row>
    <row r="842">
      <c r="A842" s="253"/>
      <c r="B842" s="153"/>
      <c r="C842" s="154"/>
      <c r="D842" s="155"/>
      <c r="E842" s="176">
        <v>6.0</v>
      </c>
      <c r="F842" s="155"/>
      <c r="G842" s="155"/>
      <c r="H842" s="155"/>
      <c r="I842" s="157" t="str">
        <f>IF(J842&lt;&gt;"-","-",IF(F842*G842=0,"-",TRUNC(F842*G842,2)))</f>
        <v>-</v>
      </c>
      <c r="J842" s="158" t="str">
        <f>IF(F842*G842*H842=0,"-",TRUNC(F842*G842*H842,2))</f>
        <v>-</v>
      </c>
      <c r="K842" s="209"/>
      <c r="L842" s="160"/>
      <c r="M842" s="160"/>
      <c r="N842" s="160"/>
      <c r="O842" s="161"/>
      <c r="P842" s="254"/>
    </row>
    <row r="843">
      <c r="A843" s="253"/>
      <c r="B843" s="128"/>
      <c r="L843" s="267"/>
      <c r="O843" s="268"/>
      <c r="P843" s="254"/>
    </row>
    <row r="844">
      <c r="A844" s="253"/>
      <c r="B844" s="137" t="s">
        <v>486</v>
      </c>
      <c r="C844" s="183" t="s">
        <v>268</v>
      </c>
      <c r="D844" s="205" t="s">
        <v>269</v>
      </c>
      <c r="E844" s="96"/>
      <c r="F844" s="96"/>
      <c r="G844" s="96"/>
      <c r="H844" s="96"/>
      <c r="I844" s="96"/>
      <c r="J844" s="96"/>
      <c r="K844" s="96"/>
      <c r="L844" s="206" t="s">
        <v>122</v>
      </c>
      <c r="M844" s="207" t="s">
        <v>38</v>
      </c>
      <c r="N844" s="208">
        <v>350.01</v>
      </c>
      <c r="O844" s="144">
        <f>TRUNC(IF(E846&gt;0,E846,IF(J846&lt;&gt;"-",J846,IF(I846&gt;0,I846,""))),2)</f>
        <v>6</v>
      </c>
      <c r="P844" s="254"/>
    </row>
    <row r="845">
      <c r="A845" s="253"/>
      <c r="B845" s="146"/>
      <c r="C845" s="122"/>
      <c r="D845" s="147" t="s">
        <v>452</v>
      </c>
      <c r="E845" s="148" t="s">
        <v>38</v>
      </c>
      <c r="F845" s="147" t="s">
        <v>453</v>
      </c>
      <c r="G845" s="147" t="s">
        <v>454</v>
      </c>
      <c r="H845" s="147" t="s">
        <v>455</v>
      </c>
      <c r="I845" s="147" t="s">
        <v>456</v>
      </c>
      <c r="J845" s="149" t="s">
        <v>457</v>
      </c>
      <c r="K845" s="147" t="s">
        <v>458</v>
      </c>
      <c r="L845" s="151"/>
      <c r="M845" s="151"/>
      <c r="N845" s="151"/>
      <c r="O845" s="152"/>
      <c r="P845" s="254"/>
    </row>
    <row r="846">
      <c r="A846" s="253"/>
      <c r="B846" s="153"/>
      <c r="C846" s="154"/>
      <c r="D846" s="155"/>
      <c r="E846" s="176">
        <v>6.0</v>
      </c>
      <c r="F846" s="155"/>
      <c r="G846" s="155"/>
      <c r="H846" s="155"/>
      <c r="I846" s="157" t="str">
        <f>IF(J846&lt;&gt;"-","-",IF(F846*G846=0,"-",TRUNC(F846*G846,2)))</f>
        <v>-</v>
      </c>
      <c r="J846" s="158" t="str">
        <f>IF(F846*G846*H846=0,"-",TRUNC(F846*G846*H846,2))</f>
        <v>-</v>
      </c>
      <c r="K846" s="209"/>
      <c r="L846" s="160"/>
      <c r="M846" s="160"/>
      <c r="N846" s="160"/>
      <c r="O846" s="161"/>
      <c r="P846" s="254"/>
    </row>
    <row r="847">
      <c r="A847" s="253"/>
      <c r="B847" s="128"/>
      <c r="L847" s="267"/>
      <c r="O847" s="268"/>
      <c r="P847" s="254"/>
    </row>
    <row r="848">
      <c r="A848" s="253"/>
      <c r="B848" s="218" t="s">
        <v>393</v>
      </c>
      <c r="C848" s="135" t="s">
        <v>394</v>
      </c>
      <c r="D848" s="115"/>
      <c r="E848" s="115"/>
      <c r="F848" s="115"/>
      <c r="G848" s="115"/>
      <c r="H848" s="115"/>
      <c r="I848" s="115"/>
      <c r="J848" s="115"/>
      <c r="K848" s="115"/>
      <c r="L848" s="115"/>
      <c r="M848" s="115"/>
      <c r="N848" s="115"/>
      <c r="O848" s="116"/>
      <c r="P848" s="254"/>
    </row>
    <row r="849">
      <c r="A849" s="253"/>
      <c r="B849" s="128"/>
      <c r="C849" s="129"/>
      <c r="D849" s="84"/>
      <c r="E849" s="86"/>
      <c r="F849" s="86"/>
      <c r="G849" s="86"/>
      <c r="H849" s="86"/>
      <c r="I849" s="86"/>
      <c r="J849" s="86"/>
      <c r="K849" s="84"/>
      <c r="L849" s="71"/>
      <c r="M849" s="71"/>
      <c r="N849" s="130"/>
      <c r="O849" s="131"/>
      <c r="P849" s="254"/>
    </row>
    <row r="850">
      <c r="A850" s="253"/>
      <c r="B850" s="137" t="s">
        <v>395</v>
      </c>
      <c r="C850" s="138" t="s">
        <v>396</v>
      </c>
      <c r="D850" s="186" t="str">
        <f>IFERROR(__xludf.DUMMYFUNCTION("VLOOKUP(C850,IMPORTRANGE('0_critérios'!$C$3,'0_critérios'!$B$3),2,0)"),"PROJETOR PARA USO EXTERNO COM LÂMPADA LED DE 100W - COMPLETA")</f>
        <v>PROJETOR PARA USO EXTERNO COM LÂMPADA LED DE 100W - COMPLETA</v>
      </c>
      <c r="E850" s="96"/>
      <c r="F850" s="96"/>
      <c r="G850" s="96"/>
      <c r="H850" s="96"/>
      <c r="I850" s="96"/>
      <c r="J850" s="96"/>
      <c r="K850" s="96"/>
      <c r="L850" s="184" t="str">
        <f>'0_critérios'!$A$3</f>
        <v>SIURB-EDIF-UNIT-JAN/26</v>
      </c>
      <c r="M850" s="142" t="str">
        <f>IFERROR(__xludf.DUMMYFUNCTION("VLOOKUP(C850,IMPORTRANGE('0_critérios'!$C$3,'0_critérios'!$B$3),3,0)"),"UN")</f>
        <v>UN</v>
      </c>
      <c r="N850" s="143">
        <f>IFERROR(__xludf.DUMMYFUNCTION("VLOOKUP(C850,IMPORTRANGE('0_critérios'!$C$3,'0_critérios'!$B$3),4,0)"),179.52)</f>
        <v>179.52</v>
      </c>
      <c r="O850" s="144">
        <f>TRUNC(IF(E852&gt;0,E852,IF(J852&lt;&gt;"-",J852,IF(I852&gt;0,I852,""))),2)</f>
        <v>96</v>
      </c>
      <c r="P850" s="254"/>
    </row>
    <row r="851">
      <c r="A851" s="253"/>
      <c r="B851" s="146"/>
      <c r="C851" s="122"/>
      <c r="D851" s="171" t="s">
        <v>452</v>
      </c>
      <c r="E851" s="172" t="s">
        <v>38</v>
      </c>
      <c r="F851" s="172" t="s">
        <v>459</v>
      </c>
      <c r="G851" s="172" t="s">
        <v>460</v>
      </c>
      <c r="H851" s="173" t="s">
        <v>461</v>
      </c>
      <c r="I851" s="172" t="s">
        <v>462</v>
      </c>
      <c r="J851" s="172" t="s">
        <v>463</v>
      </c>
      <c r="K851" s="174" t="s">
        <v>458</v>
      </c>
      <c r="L851" s="151"/>
      <c r="M851" s="151"/>
      <c r="N851" s="151"/>
      <c r="O851" s="152"/>
      <c r="P851" s="254"/>
    </row>
    <row r="852">
      <c r="A852" s="253"/>
      <c r="B852" s="153"/>
      <c r="C852" s="154"/>
      <c r="D852" s="265"/>
      <c r="E852" s="176">
        <v>96.0</v>
      </c>
      <c r="F852" s="176"/>
      <c r="G852" s="176"/>
      <c r="H852" s="176"/>
      <c r="I852" s="177" t="str">
        <f>IF(J852&lt;&gt;"-","-",IF(F852*G852=0,"-",TRUNC(F852*G852,2)))</f>
        <v>-</v>
      </c>
      <c r="J852" s="178" t="str">
        <f>IF(F852*G852*H852=0,"-",TRUNC(F852*G852*H852,2))</f>
        <v>-</v>
      </c>
      <c r="K852" s="179"/>
      <c r="L852" s="160"/>
      <c r="M852" s="160"/>
      <c r="N852" s="160"/>
      <c r="O852" s="161"/>
      <c r="P852" s="254"/>
    </row>
    <row r="853">
      <c r="A853" s="253"/>
      <c r="B853" s="128"/>
      <c r="C853" s="129"/>
      <c r="D853" s="84"/>
      <c r="E853" s="86"/>
      <c r="F853" s="86"/>
      <c r="G853" s="86"/>
      <c r="H853" s="86"/>
      <c r="I853" s="86"/>
      <c r="J853" s="86"/>
      <c r="K853" s="84"/>
      <c r="L853" s="71"/>
      <c r="M853" s="71"/>
      <c r="N853" s="130"/>
      <c r="O853" s="131"/>
      <c r="P853" s="254"/>
    </row>
    <row r="854">
      <c r="A854" s="253"/>
      <c r="B854" s="137" t="s">
        <v>398</v>
      </c>
      <c r="C854" s="138" t="s">
        <v>399</v>
      </c>
      <c r="D854" s="186" t="str">
        <f>IFERROR(__xludf.DUMMYFUNCTION("VLOOKUP(C854,IMPORTRANGE('0_critérios'!$C$3,'0_critérios'!$B$3),2,0)"),"CABO 2,50MM2 - ISOLAMENTO PARA 1,0KV - CLASSE 4 - FLEXÍVEL")</f>
        <v>CABO 2,50MM2 - ISOLAMENTO PARA 1,0KV - CLASSE 4 - FLEXÍVEL</v>
      </c>
      <c r="E854" s="96"/>
      <c r="F854" s="96"/>
      <c r="G854" s="96"/>
      <c r="H854" s="96"/>
      <c r="I854" s="96"/>
      <c r="J854" s="96"/>
      <c r="K854" s="96"/>
      <c r="L854" s="184" t="str">
        <f>'0_critérios'!$A$3</f>
        <v>SIURB-EDIF-UNIT-JAN/26</v>
      </c>
      <c r="M854" s="142" t="str">
        <f>IFERROR(__xludf.DUMMYFUNCTION("VLOOKUP(C854,IMPORTRANGE('0_critérios'!$C$3,'0_critérios'!$B$3),3,0)"),"M")</f>
        <v>M</v>
      </c>
      <c r="N854" s="143">
        <f>IFERROR(__xludf.DUMMYFUNCTION("VLOOKUP(C854,IMPORTRANGE('0_critérios'!$C$3,'0_critérios'!$B$3),4,0)"),3.96)</f>
        <v>3.96</v>
      </c>
      <c r="O854" s="144">
        <f>TRUNC(IF(E856&gt;0,E856,IF(J856&lt;&gt;"-",J856,IF(I856&gt;0,I856,""))),2)</f>
        <v>1500</v>
      </c>
      <c r="P854" s="254"/>
    </row>
    <row r="855">
      <c r="A855" s="253"/>
      <c r="B855" s="146"/>
      <c r="C855" s="122"/>
      <c r="D855" s="171" t="s">
        <v>452</v>
      </c>
      <c r="E855" s="172" t="s">
        <v>38</v>
      </c>
      <c r="F855" s="172" t="s">
        <v>459</v>
      </c>
      <c r="G855" s="172" t="s">
        <v>460</v>
      </c>
      <c r="H855" s="173" t="s">
        <v>461</v>
      </c>
      <c r="I855" s="172" t="s">
        <v>462</v>
      </c>
      <c r="J855" s="172" t="s">
        <v>463</v>
      </c>
      <c r="K855" s="174" t="s">
        <v>458</v>
      </c>
      <c r="L855" s="151"/>
      <c r="M855" s="151"/>
      <c r="N855" s="151"/>
      <c r="O855" s="152"/>
      <c r="P855" s="254"/>
    </row>
    <row r="856">
      <c r="A856" s="253"/>
      <c r="B856" s="153"/>
      <c r="C856" s="154"/>
      <c r="D856" s="265"/>
      <c r="E856" s="176">
        <v>1500.0</v>
      </c>
      <c r="F856" s="176"/>
      <c r="G856" s="176"/>
      <c r="H856" s="176"/>
      <c r="I856" s="177" t="str">
        <f>IF(J856&lt;&gt;"-","-",IF(F856*G856=0,"-",TRUNC(F856*G856,2)))</f>
        <v>-</v>
      </c>
      <c r="J856" s="178" t="str">
        <f>IF(F856*G856*H856=0,"-",TRUNC(F856*G856*H856,2))</f>
        <v>-</v>
      </c>
      <c r="K856" s="179"/>
      <c r="L856" s="160"/>
      <c r="M856" s="160"/>
      <c r="N856" s="160"/>
      <c r="O856" s="161"/>
      <c r="P856" s="254"/>
    </row>
    <row r="857">
      <c r="A857" s="253"/>
      <c r="B857" s="266"/>
      <c r="L857" s="267"/>
      <c r="O857" s="268"/>
      <c r="P857" s="254"/>
    </row>
    <row r="858">
      <c r="A858" s="253"/>
      <c r="B858" s="137" t="s">
        <v>401</v>
      </c>
      <c r="C858" s="138" t="s">
        <v>402</v>
      </c>
      <c r="D858" s="186" t="str">
        <f>IFERROR(__xludf.DUMMYFUNCTION("VLOOKUP(C858,IMPORTRANGE('0_critérios'!$C$3,'0_critérios'!$B$3),2,0)"),"CABO 4,00MM2 - ISOLAMENTO PARA 1,0KV - CLASSE 4 - FLEXÍVEL")</f>
        <v>CABO 4,00MM2 - ISOLAMENTO PARA 1,0KV - CLASSE 4 - FLEXÍVEL</v>
      </c>
      <c r="E858" s="96"/>
      <c r="F858" s="96"/>
      <c r="G858" s="96"/>
      <c r="H858" s="96"/>
      <c r="I858" s="96"/>
      <c r="J858" s="96"/>
      <c r="K858" s="96"/>
      <c r="L858" s="184" t="str">
        <f>'0_critérios'!$A$3</f>
        <v>SIURB-EDIF-UNIT-JAN/26</v>
      </c>
      <c r="M858" s="142" t="str">
        <f>IFERROR(__xludf.DUMMYFUNCTION("VLOOKUP(C858,IMPORTRANGE('0_critérios'!$C$3,'0_critérios'!$B$3),3,0)"),"M")</f>
        <v>M</v>
      </c>
      <c r="N858" s="143">
        <f>IFERROR(__xludf.DUMMYFUNCTION("VLOOKUP(C858,IMPORTRANGE('0_critérios'!$C$3,'0_critérios'!$B$3),4,0)"),6.94)</f>
        <v>6.94</v>
      </c>
      <c r="O858" s="144">
        <f>TRUNC(IF(E860&gt;0,E860,IF(J860&lt;&gt;"-",J860,IF(I860&gt;0,I860,""))),2)</f>
        <v>800</v>
      </c>
      <c r="P858" s="254"/>
    </row>
    <row r="859">
      <c r="A859" s="253"/>
      <c r="B859" s="146"/>
      <c r="C859" s="122"/>
      <c r="D859" s="171" t="s">
        <v>452</v>
      </c>
      <c r="E859" s="172" t="s">
        <v>38</v>
      </c>
      <c r="F859" s="172" t="s">
        <v>459</v>
      </c>
      <c r="G859" s="172" t="s">
        <v>460</v>
      </c>
      <c r="H859" s="173" t="s">
        <v>461</v>
      </c>
      <c r="I859" s="172" t="s">
        <v>462</v>
      </c>
      <c r="J859" s="172" t="s">
        <v>463</v>
      </c>
      <c r="K859" s="174" t="s">
        <v>458</v>
      </c>
      <c r="L859" s="151"/>
      <c r="M859" s="151"/>
      <c r="N859" s="151"/>
      <c r="O859" s="152"/>
      <c r="P859" s="254"/>
    </row>
    <row r="860">
      <c r="A860" s="253"/>
      <c r="B860" s="153"/>
      <c r="C860" s="154"/>
      <c r="D860" s="265"/>
      <c r="E860" s="176">
        <v>800.0</v>
      </c>
      <c r="F860" s="176"/>
      <c r="G860" s="176"/>
      <c r="H860" s="176"/>
      <c r="I860" s="177" t="str">
        <f>IF(J860&lt;&gt;"-","-",IF(F860*G860=0,"-",TRUNC(F860*G860,2)))</f>
        <v>-</v>
      </c>
      <c r="J860" s="178" t="str">
        <f>IF(F860*G860*H860=0,"-",TRUNC(F860*G860*H860,2))</f>
        <v>-</v>
      </c>
      <c r="K860" s="179"/>
      <c r="L860" s="160"/>
      <c r="M860" s="160"/>
      <c r="N860" s="160"/>
      <c r="O860" s="161"/>
      <c r="P860" s="254"/>
    </row>
    <row r="861">
      <c r="A861" s="253"/>
      <c r="B861" s="128"/>
      <c r="C861" s="129"/>
      <c r="D861" s="84"/>
      <c r="E861" s="86"/>
      <c r="F861" s="86"/>
      <c r="G861" s="86"/>
      <c r="H861" s="86"/>
      <c r="I861" s="86"/>
      <c r="J861" s="86"/>
      <c r="K861" s="84"/>
      <c r="L861" s="71"/>
      <c r="M861" s="71"/>
      <c r="N861" s="130"/>
      <c r="O861" s="131"/>
      <c r="P861" s="254"/>
    </row>
    <row r="862">
      <c r="A862" s="253"/>
      <c r="B862" s="137" t="s">
        <v>404</v>
      </c>
      <c r="C862" s="138" t="s">
        <v>405</v>
      </c>
      <c r="D862" s="186" t="str">
        <f>IFERROR(__xludf.DUMMYFUNCTION("VLOOKUP(C862,IMPORTRANGE('0_critérios'!$C$3,'0_critérios'!$B$3),2,0)"),"ELETRODUTO DE AÇO GALVANIZADO ELETROLÍTICO, TIPO LEVE I - 3/4""")</f>
        <v>ELETRODUTO DE AÇO GALVANIZADO ELETROLÍTICO, TIPO LEVE I - 3/4"</v>
      </c>
      <c r="E862" s="96"/>
      <c r="F862" s="96"/>
      <c r="G862" s="96"/>
      <c r="H862" s="96"/>
      <c r="I862" s="96"/>
      <c r="J862" s="96"/>
      <c r="K862" s="96"/>
      <c r="L862" s="184" t="str">
        <f>'0_critérios'!$A$3</f>
        <v>SIURB-EDIF-UNIT-JAN/26</v>
      </c>
      <c r="M862" s="142" t="str">
        <f>IFERROR(__xludf.DUMMYFUNCTION("VLOOKUP(C862,IMPORTRANGE('0_critérios'!$C$3,'0_critérios'!$B$3),3,0)"),"M")</f>
        <v>M</v>
      </c>
      <c r="N862" s="143">
        <f>IFERROR(__xludf.DUMMYFUNCTION("VLOOKUP(C862,IMPORTRANGE('0_critérios'!$C$3,'0_critérios'!$B$3),4,0)"),39.22)</f>
        <v>39.22</v>
      </c>
      <c r="O862" s="144">
        <f>TRUNC(IF(E864&gt;0,E864,IF(J864&lt;&gt;"-",J864,IF(I864&gt;0,I864,""))),2)</f>
        <v>500</v>
      </c>
      <c r="P862" s="254"/>
    </row>
    <row r="863">
      <c r="A863" s="253"/>
      <c r="B863" s="146"/>
      <c r="C863" s="122"/>
      <c r="D863" s="171" t="s">
        <v>452</v>
      </c>
      <c r="E863" s="172" t="s">
        <v>38</v>
      </c>
      <c r="F863" s="172" t="s">
        <v>459</v>
      </c>
      <c r="G863" s="172" t="s">
        <v>460</v>
      </c>
      <c r="H863" s="173" t="s">
        <v>461</v>
      </c>
      <c r="I863" s="172" t="s">
        <v>462</v>
      </c>
      <c r="J863" s="172" t="s">
        <v>463</v>
      </c>
      <c r="K863" s="174" t="s">
        <v>458</v>
      </c>
      <c r="L863" s="151"/>
      <c r="M863" s="151"/>
      <c r="N863" s="151"/>
      <c r="O863" s="152"/>
      <c r="P863" s="254"/>
    </row>
    <row r="864">
      <c r="A864" s="253"/>
      <c r="B864" s="153"/>
      <c r="C864" s="154"/>
      <c r="D864" s="265"/>
      <c r="E864" s="176">
        <v>500.0</v>
      </c>
      <c r="F864" s="176"/>
      <c r="G864" s="176"/>
      <c r="H864" s="176"/>
      <c r="I864" s="177" t="str">
        <f>IF(J864&lt;&gt;"-","-",IF(F864*G864=0,"-",TRUNC(F864*G864,2)))</f>
        <v>-</v>
      </c>
      <c r="J864" s="178" t="str">
        <f>IF(F864*G864*H864=0,"-",TRUNC(F864*G864*H864,2))</f>
        <v>-</v>
      </c>
      <c r="K864" s="179"/>
      <c r="L864" s="160"/>
      <c r="M864" s="160"/>
      <c r="N864" s="160"/>
      <c r="O864" s="161"/>
      <c r="P864" s="254"/>
    </row>
    <row r="865">
      <c r="A865" s="253"/>
      <c r="B865" s="128"/>
      <c r="C865" s="129"/>
      <c r="D865" s="84"/>
      <c r="E865" s="86"/>
      <c r="F865" s="86"/>
      <c r="G865" s="86"/>
      <c r="H865" s="86"/>
      <c r="I865" s="86"/>
      <c r="J865" s="86"/>
      <c r="K865" s="84"/>
      <c r="L865" s="71"/>
      <c r="M865" s="71"/>
      <c r="N865" s="130"/>
      <c r="O865" s="131"/>
      <c r="P865" s="254"/>
    </row>
    <row r="866">
      <c r="A866" s="253"/>
      <c r="B866" s="137" t="s">
        <v>407</v>
      </c>
      <c r="C866" s="138" t="s">
        <v>408</v>
      </c>
      <c r="D866" s="186" t="str">
        <f>IFERROR(__xludf.DUMMYFUNCTION("VLOOKUP(C866,IMPORTRANGE('0_critérios'!$C$3,'0_critérios'!$B$3),2,0)"),"PONTO DE LUZ - CONDULETE 3/4""")</f>
        <v>PONTO DE LUZ - CONDULETE 3/4"</v>
      </c>
      <c r="E866" s="96"/>
      <c r="F866" s="96"/>
      <c r="G866" s="96"/>
      <c r="H866" s="96"/>
      <c r="I866" s="96"/>
      <c r="J866" s="96"/>
      <c r="K866" s="96"/>
      <c r="L866" s="184" t="str">
        <f>'0_critérios'!$A$3</f>
        <v>SIURB-EDIF-UNIT-JAN/26</v>
      </c>
      <c r="M866" s="142" t="str">
        <f>IFERROR(__xludf.DUMMYFUNCTION("VLOOKUP(C866,IMPORTRANGE('0_critérios'!$C$3,'0_critérios'!$B$3),3,0)"),"UN")</f>
        <v>UN</v>
      </c>
      <c r="N866" s="143">
        <f>IFERROR(__xludf.DUMMYFUNCTION("VLOOKUP(C866,IMPORTRANGE('0_critérios'!$C$3,'0_critérios'!$B$3),4,0)"),329.19)</f>
        <v>329.19</v>
      </c>
      <c r="O866" s="144">
        <f>TRUNC(IF(E868&gt;0,E868,IF(J868&lt;&gt;"-",J868,IF(I868&gt;0,I868,""))),2)</f>
        <v>96</v>
      </c>
      <c r="P866" s="254"/>
    </row>
    <row r="867">
      <c r="A867" s="253"/>
      <c r="B867" s="146"/>
      <c r="C867" s="122"/>
      <c r="D867" s="171" t="s">
        <v>452</v>
      </c>
      <c r="E867" s="172" t="s">
        <v>38</v>
      </c>
      <c r="F867" s="172" t="s">
        <v>459</v>
      </c>
      <c r="G867" s="172" t="s">
        <v>460</v>
      </c>
      <c r="H867" s="173" t="s">
        <v>461</v>
      </c>
      <c r="I867" s="172" t="s">
        <v>462</v>
      </c>
      <c r="J867" s="172" t="s">
        <v>463</v>
      </c>
      <c r="K867" s="174" t="s">
        <v>458</v>
      </c>
      <c r="L867" s="151"/>
      <c r="M867" s="151"/>
      <c r="N867" s="151"/>
      <c r="O867" s="152"/>
      <c r="P867" s="254"/>
    </row>
    <row r="868">
      <c r="A868" s="253"/>
      <c r="B868" s="153"/>
      <c r="C868" s="154"/>
      <c r="D868" s="265"/>
      <c r="E868" s="176">
        <v>96.0</v>
      </c>
      <c r="F868" s="176"/>
      <c r="G868" s="176"/>
      <c r="H868" s="176"/>
      <c r="I868" s="177" t="str">
        <f>IF(J868&lt;&gt;"-","-",IF(F868*G868=0,"-",TRUNC(F868*G868,2)))</f>
        <v>-</v>
      </c>
      <c r="J868" s="178" t="str">
        <f>IF(F868*G868*H868=0,"-",TRUNC(F868*G868*H868,2))</f>
        <v>-</v>
      </c>
      <c r="K868" s="179"/>
      <c r="L868" s="160"/>
      <c r="M868" s="160"/>
      <c r="N868" s="160"/>
      <c r="O868" s="161"/>
      <c r="P868" s="254"/>
    </row>
    <row r="869">
      <c r="A869" s="253"/>
      <c r="B869" s="128"/>
      <c r="C869" s="129"/>
      <c r="D869" s="84"/>
      <c r="E869" s="86"/>
      <c r="F869" s="86"/>
      <c r="G869" s="86"/>
      <c r="H869" s="86"/>
      <c r="I869" s="86"/>
      <c r="J869" s="86"/>
      <c r="K869" s="84"/>
      <c r="L869" s="71"/>
      <c r="M869" s="71"/>
      <c r="N869" s="130"/>
      <c r="O869" s="131"/>
      <c r="P869" s="254"/>
    </row>
    <row r="870">
      <c r="A870" s="253"/>
      <c r="B870" s="137" t="s">
        <v>410</v>
      </c>
      <c r="C870" s="138" t="s">
        <v>411</v>
      </c>
      <c r="D870" s="186" t="str">
        <f>IFERROR(__xludf.DUMMYFUNCTION("VLOOKUP(C870,IMPORTRANGE('0_critérios'!$C$3,'0_critérios'!$B$3),2,0)")," PISO ELEVADO COM ESTRUTURA CONTRAVENTADA EM SISTEMA METÁLICO - EXCLUSIVE PLACAS DE REVESTIMENTO")</f>
        <v> PISO ELEVADO COM ESTRUTURA CONTRAVENTADA EM SISTEMA METÁLICO - EXCLUSIVE PLACAS DE REVESTIMENTO</v>
      </c>
      <c r="E870" s="96"/>
      <c r="F870" s="96"/>
      <c r="G870" s="96"/>
      <c r="H870" s="96"/>
      <c r="I870" s="96"/>
      <c r="J870" s="96"/>
      <c r="K870" s="96"/>
      <c r="L870" s="184" t="str">
        <f>'0_critérios'!$A$3</f>
        <v>SIURB-EDIF-UNIT-JAN/26</v>
      </c>
      <c r="M870" s="142" t="str">
        <f>IFERROR(__xludf.DUMMYFUNCTION("VLOOKUP(C870,IMPORTRANGE('0_critérios'!$C$3,'0_critérios'!$B$3),3,0)"),"M2")</f>
        <v>M2</v>
      </c>
      <c r="N870" s="143">
        <f>IFERROR(__xludf.DUMMYFUNCTION("VLOOKUP(C870,IMPORTRANGE('0_critérios'!$C$3,'0_critérios'!$B$3),4,0)"),507.98)</f>
        <v>507.98</v>
      </c>
      <c r="O870" s="144">
        <f>TRUNC(IF(E872&gt;0,E872,IF(J872&lt;&gt;"-",J872,IF(I872&gt;0,I872,""))),2)</f>
        <v>468</v>
      </c>
      <c r="P870" s="254"/>
    </row>
    <row r="871">
      <c r="A871" s="253"/>
      <c r="B871" s="146"/>
      <c r="C871" s="122"/>
      <c r="D871" s="171" t="s">
        <v>452</v>
      </c>
      <c r="E871" s="172" t="s">
        <v>38</v>
      </c>
      <c r="F871" s="172" t="s">
        <v>459</v>
      </c>
      <c r="G871" s="172" t="s">
        <v>460</v>
      </c>
      <c r="H871" s="173" t="s">
        <v>461</v>
      </c>
      <c r="I871" s="172" t="s">
        <v>462</v>
      </c>
      <c r="J871" s="172" t="s">
        <v>463</v>
      </c>
      <c r="K871" s="174" t="s">
        <v>458</v>
      </c>
      <c r="L871" s="151"/>
      <c r="M871" s="151"/>
      <c r="N871" s="151"/>
      <c r="O871" s="152"/>
      <c r="P871" s="254"/>
    </row>
    <row r="872">
      <c r="A872" s="253"/>
      <c r="B872" s="153"/>
      <c r="C872" s="154"/>
      <c r="D872" s="265"/>
      <c r="E872" s="176">
        <v>468.0</v>
      </c>
      <c r="F872" s="176"/>
      <c r="G872" s="176"/>
      <c r="H872" s="176"/>
      <c r="I872" s="177" t="str">
        <f>IF(J872&lt;&gt;"-","-",IF(F872*G872=0,"-",TRUNC(F872*G872,2)))</f>
        <v>-</v>
      </c>
      <c r="J872" s="178" t="str">
        <f>IF(F872*G872*H872=0,"-",TRUNC(F872*G872*H872,2))</f>
        <v>-</v>
      </c>
      <c r="K872" s="179"/>
      <c r="L872" s="160"/>
      <c r="M872" s="160"/>
      <c r="N872" s="160"/>
      <c r="O872" s="161"/>
      <c r="P872" s="254"/>
    </row>
    <row r="873">
      <c r="A873" s="253"/>
      <c r="B873" s="128"/>
      <c r="C873" s="129"/>
      <c r="D873" s="84"/>
      <c r="E873" s="86"/>
      <c r="F873" s="86"/>
      <c r="G873" s="86"/>
      <c r="H873" s="86"/>
      <c r="I873" s="86"/>
      <c r="J873" s="86"/>
      <c r="K873" s="84"/>
      <c r="L873" s="71"/>
      <c r="M873" s="71"/>
      <c r="N873" s="130"/>
      <c r="O873" s="131"/>
      <c r="P873" s="254"/>
    </row>
    <row r="874">
      <c r="A874" s="253"/>
      <c r="B874" s="137" t="s">
        <v>414</v>
      </c>
      <c r="C874" s="138" t="s">
        <v>415</v>
      </c>
      <c r="D874" s="186" t="str">
        <f>IFERROR(__xludf.DUMMYFUNCTION("VLOOKUP(C874,IMPORTRANGE('0_critérios'!$C$3,'0_critérios'!$B$3),2,0)"),"LIMPEZA GERAL DA OBRA")</f>
        <v>LIMPEZA GERAL DA OBRA</v>
      </c>
      <c r="E874" s="96"/>
      <c r="F874" s="96"/>
      <c r="G874" s="96"/>
      <c r="H874" s="96"/>
      <c r="I874" s="96"/>
      <c r="J874" s="96"/>
      <c r="K874" s="96"/>
      <c r="L874" s="184" t="str">
        <f>'0_critérios'!$A$3</f>
        <v>SIURB-EDIF-UNIT-JAN/26</v>
      </c>
      <c r="M874" s="142" t="str">
        <f>IFERROR(__xludf.DUMMYFUNCTION("VLOOKUP(C874,IMPORTRANGE('0_critérios'!$C$3,'0_critérios'!$B$3),3,0)"),"M2")</f>
        <v>M2</v>
      </c>
      <c r="N874" s="143">
        <f>IFERROR(__xludf.DUMMYFUNCTION("VLOOKUP(C874,IMPORTRANGE('0_critérios'!$C$3,'0_critérios'!$B$3),4,0)"),14.7)</f>
        <v>14.7</v>
      </c>
      <c r="O874" s="144">
        <f>TRUNC(IF(E876&gt;0,E876,IF(J876&lt;&gt;"-",J876,IF(I876&gt;0,I876,""))),2)</f>
        <v>468</v>
      </c>
      <c r="P874" s="254"/>
    </row>
    <row r="875">
      <c r="A875" s="253"/>
      <c r="B875" s="146"/>
      <c r="C875" s="122"/>
      <c r="D875" s="171" t="s">
        <v>452</v>
      </c>
      <c r="E875" s="172" t="s">
        <v>38</v>
      </c>
      <c r="F875" s="172" t="s">
        <v>459</v>
      </c>
      <c r="G875" s="172" t="s">
        <v>460</v>
      </c>
      <c r="H875" s="173" t="s">
        <v>461</v>
      </c>
      <c r="I875" s="172" t="s">
        <v>462</v>
      </c>
      <c r="J875" s="172" t="s">
        <v>463</v>
      </c>
      <c r="K875" s="174" t="s">
        <v>458</v>
      </c>
      <c r="L875" s="151"/>
      <c r="M875" s="151"/>
      <c r="N875" s="151"/>
      <c r="O875" s="152"/>
      <c r="P875" s="254"/>
    </row>
    <row r="876">
      <c r="A876" s="253"/>
      <c r="B876" s="153"/>
      <c r="C876" s="154"/>
      <c r="D876" s="265"/>
      <c r="E876" s="176">
        <v>468.0</v>
      </c>
      <c r="F876" s="176"/>
      <c r="G876" s="176"/>
      <c r="H876" s="176"/>
      <c r="I876" s="177" t="str">
        <f>IF(J876&lt;&gt;"-","-",IF(F876*G876=0,"-",TRUNC(F876*G876,2)))</f>
        <v>-</v>
      </c>
      <c r="J876" s="178" t="str">
        <f>IF(F876*G876*H876=0,"-",TRUNC(F876*G876*H876,2))</f>
        <v>-</v>
      </c>
      <c r="K876" s="179"/>
      <c r="L876" s="160"/>
      <c r="M876" s="160"/>
      <c r="N876" s="160"/>
      <c r="O876" s="161"/>
      <c r="P876" s="254"/>
    </row>
    <row r="877">
      <c r="A877" s="253"/>
      <c r="B877" s="128"/>
      <c r="L877" s="267"/>
      <c r="O877" s="268"/>
      <c r="P877" s="254"/>
    </row>
    <row r="878">
      <c r="A878" s="253"/>
      <c r="B878" s="218" t="s">
        <v>417</v>
      </c>
      <c r="C878" s="135" t="s">
        <v>418</v>
      </c>
      <c r="D878" s="115"/>
      <c r="E878" s="115"/>
      <c r="F878" s="115"/>
      <c r="G878" s="115"/>
      <c r="H878" s="115"/>
      <c r="I878" s="115"/>
      <c r="J878" s="115"/>
      <c r="K878" s="115"/>
      <c r="L878" s="115"/>
      <c r="M878" s="115"/>
      <c r="N878" s="115"/>
      <c r="O878" s="116"/>
      <c r="P878" s="254"/>
    </row>
    <row r="879">
      <c r="A879" s="253"/>
      <c r="B879" s="128"/>
      <c r="C879" s="129"/>
      <c r="D879" s="84"/>
      <c r="E879" s="86"/>
      <c r="F879" s="86"/>
      <c r="G879" s="86"/>
      <c r="H879" s="86"/>
      <c r="I879" s="86"/>
      <c r="J879" s="86"/>
      <c r="K879" s="84"/>
      <c r="L879" s="71"/>
      <c r="M879" s="71"/>
      <c r="N879" s="130"/>
      <c r="O879" s="131"/>
      <c r="P879" s="254"/>
    </row>
    <row r="880">
      <c r="A880" s="253"/>
      <c r="B880" s="201" t="s">
        <v>419</v>
      </c>
      <c r="C880" s="269" t="s">
        <v>420</v>
      </c>
      <c r="D880" s="270" t="str">
        <f>IFERROR(__xludf.DUMMYFUNCTION("VLOOKUP(C880,IMPORTRANGE('0_critérios'!$C$3,'0_critérios'!$B$3),2,0)"),"SERVIÇO DE PLOTAGEM EM PAPEL SULFITE, TAMANHO A1, PRETO E BRANCO")</f>
        <v>SERVIÇO DE PLOTAGEM EM PAPEL SULFITE, TAMANHO A1, PRETO E BRANCO</v>
      </c>
      <c r="E880" s="96"/>
      <c r="F880" s="96"/>
      <c r="G880" s="96"/>
      <c r="H880" s="96"/>
      <c r="I880" s="96"/>
      <c r="J880" s="96"/>
      <c r="K880" s="140"/>
      <c r="L880" s="271" t="str">
        <f>'0_critérios'!$A$3</f>
        <v>SIURB-EDIF-UNIT-JAN/26</v>
      </c>
      <c r="M880" s="272" t="str">
        <f>IFERROR(__xludf.DUMMYFUNCTION("VLOOKUP(C880,IMPORTRANGE('0_critérios'!$C$3,'0_critérios'!$B$3),3,0)"),"UN")</f>
        <v>UN</v>
      </c>
      <c r="N880" s="273">
        <f>IFERROR(__xludf.DUMMYFUNCTION("VLOOKUP(C880,IMPORTRANGE('0_critérios'!$C$3,'0_critérios'!$B$3),4,0)"),11.61)</f>
        <v>11.61</v>
      </c>
      <c r="O880" s="274">
        <f>TRUNC(IF(E882&gt;0,E882,IF(J882&lt;&gt;"-",J882,IF(I882&gt;0,I882,""))),2)</f>
        <v>15</v>
      </c>
      <c r="P880" s="254"/>
    </row>
    <row r="881">
      <c r="A881" s="253"/>
      <c r="B881" s="146"/>
      <c r="C881" s="122"/>
      <c r="D881" s="275" t="s">
        <v>452</v>
      </c>
      <c r="E881" s="276" t="s">
        <v>38</v>
      </c>
      <c r="F881" s="275" t="s">
        <v>453</v>
      </c>
      <c r="G881" s="275" t="s">
        <v>454</v>
      </c>
      <c r="H881" s="275" t="s">
        <v>455</v>
      </c>
      <c r="I881" s="275" t="s">
        <v>456</v>
      </c>
      <c r="J881" s="277" t="s">
        <v>457</v>
      </c>
      <c r="K881" s="278" t="s">
        <v>458</v>
      </c>
      <c r="L881" s="151"/>
      <c r="M881" s="151"/>
      <c r="N881" s="151"/>
      <c r="O881" s="152"/>
      <c r="P881" s="254"/>
    </row>
    <row r="882">
      <c r="A882" s="253"/>
      <c r="B882" s="153"/>
      <c r="C882" s="154"/>
      <c r="D882" s="279"/>
      <c r="E882" s="280">
        <v>15.0</v>
      </c>
      <c r="F882" s="279"/>
      <c r="G882" s="279"/>
      <c r="H882" s="279"/>
      <c r="I882" s="281" t="str">
        <f>IF(J882&lt;&gt;"-","-",IF(F882*G882=0,"-",TRUNC(F882*G882,2)))</f>
        <v>-</v>
      </c>
      <c r="J882" s="282" t="str">
        <f>IF(F882*G882*H882=0,"-",TRUNC(F882*G882*H882,2))</f>
        <v>-</v>
      </c>
      <c r="K882" s="283"/>
      <c r="L882" s="160"/>
      <c r="M882" s="160"/>
      <c r="N882" s="160"/>
      <c r="O882" s="161"/>
      <c r="P882" s="254"/>
    </row>
    <row r="883">
      <c r="A883" s="253"/>
      <c r="B883" s="233"/>
      <c r="C883" s="6"/>
      <c r="D883" s="284"/>
      <c r="E883" s="285"/>
      <c r="F883" s="284"/>
      <c r="G883" s="284"/>
      <c r="H883" s="284"/>
      <c r="I883" s="284"/>
      <c r="J883" s="286"/>
      <c r="K883" s="287"/>
      <c r="L883" s="288"/>
      <c r="M883" s="289"/>
      <c r="N883" s="290"/>
      <c r="O883" s="291"/>
      <c r="P883" s="254"/>
    </row>
    <row r="884">
      <c r="A884" s="253"/>
      <c r="B884" s="201" t="s">
        <v>422</v>
      </c>
      <c r="C884" s="292" t="s">
        <v>423</v>
      </c>
      <c r="D884" s="270" t="str">
        <f>IFERROR(__xludf.DUMMYFUNCTION("VLOOKUP(C884,IMPORTRANGE('0_critérios'!$C$3,'0_critérios'!$B$3),2,0)"),"ANDAIMES METÁLICOS - FORNECIMENTO")</f>
        <v>ANDAIMES METÁLICOS - FORNECIMENTO</v>
      </c>
      <c r="E884" s="96"/>
      <c r="F884" s="96"/>
      <c r="G884" s="96"/>
      <c r="H884" s="96"/>
      <c r="I884" s="96"/>
      <c r="J884" s="96"/>
      <c r="K884" s="140"/>
      <c r="L884" s="271" t="str">
        <f>'0_critérios'!$A$3</f>
        <v>SIURB-EDIF-UNIT-JAN/26</v>
      </c>
      <c r="M884" s="272" t="str">
        <f>IFERROR(__xludf.DUMMYFUNCTION("VLOOKUP(C884,IMPORTRANGE('0_critérios'!$C$3,'0_critérios'!$B$3),3,0)"),"M3xMÊS")</f>
        <v>M3xMÊS</v>
      </c>
      <c r="N884" s="273">
        <f>IFERROR(__xludf.DUMMYFUNCTION("VLOOKUP(C884,IMPORTRANGE('0_critérios'!$C$3,'0_critérios'!$B$3),4,0)"),10.42)</f>
        <v>10.42</v>
      </c>
      <c r="O884" s="274">
        <f>TRUNC(IF(E886&gt;0,E886,IF(J886&lt;&gt;"-",J886,IF(I886&gt;0,I886,""))),2)</f>
        <v>150</v>
      </c>
      <c r="P884" s="254"/>
    </row>
    <row r="885">
      <c r="A885" s="253"/>
      <c r="B885" s="146"/>
      <c r="C885" s="122"/>
      <c r="D885" s="275" t="s">
        <v>452</v>
      </c>
      <c r="E885" s="276" t="s">
        <v>38</v>
      </c>
      <c r="F885" s="275" t="s">
        <v>453</v>
      </c>
      <c r="G885" s="275" t="s">
        <v>454</v>
      </c>
      <c r="H885" s="275" t="s">
        <v>455</v>
      </c>
      <c r="I885" s="275" t="s">
        <v>456</v>
      </c>
      <c r="J885" s="277" t="s">
        <v>457</v>
      </c>
      <c r="K885" s="278" t="s">
        <v>458</v>
      </c>
      <c r="L885" s="151"/>
      <c r="M885" s="151"/>
      <c r="N885" s="151"/>
      <c r="O885" s="152"/>
      <c r="P885" s="254"/>
    </row>
    <row r="886">
      <c r="A886" s="253"/>
      <c r="B886" s="153"/>
      <c r="C886" s="154"/>
      <c r="D886" s="279"/>
      <c r="E886" s="280">
        <v>150.0</v>
      </c>
      <c r="F886" s="279"/>
      <c r="G886" s="279"/>
      <c r="H886" s="279"/>
      <c r="I886" s="281" t="str">
        <f>IF(J886&lt;&gt;"-","-",IF(F886*G886=0,"-",TRUNC(F886*G886,2)))</f>
        <v>-</v>
      </c>
      <c r="J886" s="282" t="str">
        <f>IF(F886*G886*H886=0,"-",TRUNC(F886*G886*H886,2))</f>
        <v>-</v>
      </c>
      <c r="K886" s="283"/>
      <c r="L886" s="160"/>
      <c r="M886" s="160"/>
      <c r="N886" s="160"/>
      <c r="O886" s="161"/>
      <c r="P886" s="254"/>
    </row>
    <row r="887">
      <c r="A887" s="253"/>
      <c r="B887" s="233"/>
      <c r="C887" s="6"/>
      <c r="D887" s="284"/>
      <c r="E887" s="285"/>
      <c r="F887" s="284"/>
      <c r="G887" s="284"/>
      <c r="H887" s="284"/>
      <c r="I887" s="284"/>
      <c r="J887" s="286"/>
      <c r="K887" s="287"/>
      <c r="L887" s="288"/>
      <c r="M887" s="289"/>
      <c r="N887" s="290"/>
      <c r="O887" s="291"/>
      <c r="P887" s="254"/>
    </row>
    <row r="888">
      <c r="A888" s="253"/>
      <c r="B888" s="201" t="s">
        <v>426</v>
      </c>
      <c r="C888" s="292" t="s">
        <v>427</v>
      </c>
      <c r="D888" s="270" t="str">
        <f>IFERROR(__xludf.DUMMYFUNCTION("VLOOKUP(C888,IMPORTRANGE('0_critérios'!$C$3,'0_critérios'!$B$3),2,0)"),"ANDAIMES METÁLICOS - MONTAGEM E DESMONTAGEM")</f>
        <v>ANDAIMES METÁLICOS - MONTAGEM E DESMONTAGEM</v>
      </c>
      <c r="E888" s="96"/>
      <c r="F888" s="96"/>
      <c r="G888" s="96"/>
      <c r="H888" s="96"/>
      <c r="I888" s="96"/>
      <c r="J888" s="96"/>
      <c r="K888" s="140"/>
      <c r="L888" s="271" t="str">
        <f>'0_critérios'!$A$3</f>
        <v>SIURB-EDIF-UNIT-JAN/26</v>
      </c>
      <c r="M888" s="272" t="str">
        <f>IFERROR(__xludf.DUMMYFUNCTION("VLOOKUP(C888,IMPORTRANGE('0_critérios'!$C$3,'0_critérios'!$B$3),3,0)"),"M3")</f>
        <v>M3</v>
      </c>
      <c r="N888" s="273">
        <f>IFERROR(__xludf.DUMMYFUNCTION("VLOOKUP(C888,IMPORTRANGE('0_critérios'!$C$3,'0_critérios'!$B$3),4,0)"),5.93)</f>
        <v>5.93</v>
      </c>
      <c r="O888" s="274">
        <f>TRUNC(IF(E890&gt;0,E890,IF(J890&lt;&gt;"-",J890,IF(I890&gt;0,I890,""))),2)</f>
        <v>150</v>
      </c>
      <c r="P888" s="254"/>
    </row>
    <row r="889">
      <c r="A889" s="253"/>
      <c r="B889" s="146"/>
      <c r="C889" s="122"/>
      <c r="D889" s="275" t="s">
        <v>452</v>
      </c>
      <c r="E889" s="276" t="s">
        <v>38</v>
      </c>
      <c r="F889" s="275" t="s">
        <v>453</v>
      </c>
      <c r="G889" s="275" t="s">
        <v>454</v>
      </c>
      <c r="H889" s="275" t="s">
        <v>455</v>
      </c>
      <c r="I889" s="275" t="s">
        <v>456</v>
      </c>
      <c r="J889" s="277" t="s">
        <v>457</v>
      </c>
      <c r="K889" s="278" t="s">
        <v>458</v>
      </c>
      <c r="L889" s="151"/>
      <c r="M889" s="151"/>
      <c r="N889" s="151"/>
      <c r="O889" s="152"/>
      <c r="P889" s="254"/>
    </row>
    <row r="890">
      <c r="A890" s="253"/>
      <c r="B890" s="153"/>
      <c r="C890" s="154"/>
      <c r="D890" s="279"/>
      <c r="E890" s="280">
        <v>150.0</v>
      </c>
      <c r="F890" s="279"/>
      <c r="G890" s="279"/>
      <c r="H890" s="279"/>
      <c r="I890" s="281" t="str">
        <f>IF(J890&lt;&gt;"-","-",IF(F890*G890=0,"-",TRUNC(F890*G890,2)))</f>
        <v>-</v>
      </c>
      <c r="J890" s="282" t="str">
        <f>IF(F890*G890*H890=0,"-",TRUNC(F890*G890*H890,2))</f>
        <v>-</v>
      </c>
      <c r="K890" s="283"/>
      <c r="L890" s="160"/>
      <c r="M890" s="160"/>
      <c r="N890" s="160"/>
      <c r="O890" s="161"/>
      <c r="P890" s="254"/>
    </row>
    <row r="891">
      <c r="A891" s="253"/>
      <c r="B891" s="233"/>
      <c r="C891" s="6"/>
      <c r="D891" s="284"/>
      <c r="E891" s="285"/>
      <c r="F891" s="284"/>
      <c r="G891" s="284"/>
      <c r="H891" s="284"/>
      <c r="I891" s="284"/>
      <c r="J891" s="286"/>
      <c r="K891" s="287"/>
      <c r="L891" s="288"/>
      <c r="M891" s="289"/>
      <c r="N891" s="290"/>
      <c r="O891" s="291"/>
      <c r="P891" s="254"/>
    </row>
    <row r="892">
      <c r="A892" s="253"/>
      <c r="B892" s="201" t="s">
        <v>430</v>
      </c>
      <c r="C892" s="292" t="s">
        <v>431</v>
      </c>
      <c r="D892" s="270" t="str">
        <f>IFERROR(__xludf.DUMMYFUNCTION("VLOOKUP(C892,IMPORTRANGE('0_critérios'!$C$7,'0_critérios'!$B$7),2,0)"),"TAPUME COM COMPENSADO DE MADEIRA. AF_03/2024")</f>
        <v>TAPUME COM COMPENSADO DE MADEIRA. AF_03/2024</v>
      </c>
      <c r="E892" s="96"/>
      <c r="F892" s="96"/>
      <c r="G892" s="96"/>
      <c r="H892" s="96"/>
      <c r="I892" s="96"/>
      <c r="J892" s="96"/>
      <c r="K892" s="140"/>
      <c r="L892" s="293" t="str">
        <f>'0_critérios'!$A$7</f>
        <v>SINAPI-SINT-ABR/26</v>
      </c>
      <c r="M892" s="272" t="str">
        <f>IFERROR(__xludf.DUMMYFUNCTION("VLOOKUP(C892,IMPORTRANGE('0_critérios'!$C$7,'0_critérios'!$B$7),3,0)"),"M2")</f>
        <v>M2</v>
      </c>
      <c r="N892" s="273">
        <f>IFERROR(__xludf.DUMMYFUNCTION("VLOOKUP(C892,IMPORTRANGE('0_critérios'!$C$7,'0_critérios'!$B$7),4,0)"),97.61)</f>
        <v>97.61</v>
      </c>
      <c r="O892" s="274">
        <f>TRUNC(IF(E894&gt;0,E894,IF(J894&lt;&gt;"-",J894,IF(I894&gt;0,I894,""))),2)</f>
        <v>50</v>
      </c>
      <c r="P892" s="254"/>
    </row>
    <row r="893">
      <c r="A893" s="253"/>
      <c r="B893" s="146"/>
      <c r="C893" s="122"/>
      <c r="D893" s="294" t="s">
        <v>452</v>
      </c>
      <c r="E893" s="295" t="s">
        <v>38</v>
      </c>
      <c r="F893" s="295" t="s">
        <v>459</v>
      </c>
      <c r="G893" s="295" t="s">
        <v>460</v>
      </c>
      <c r="H893" s="296" t="s">
        <v>461</v>
      </c>
      <c r="I893" s="295" t="s">
        <v>462</v>
      </c>
      <c r="J893" s="295" t="s">
        <v>463</v>
      </c>
      <c r="K893" s="297" t="s">
        <v>458</v>
      </c>
      <c r="L893" s="151"/>
      <c r="M893" s="151"/>
      <c r="N893" s="151"/>
      <c r="O893" s="152"/>
      <c r="P893" s="254"/>
    </row>
    <row r="894">
      <c r="A894" s="253"/>
      <c r="B894" s="153"/>
      <c r="C894" s="154"/>
      <c r="D894" s="298"/>
      <c r="E894" s="299">
        <v>50.0</v>
      </c>
      <c r="F894" s="279"/>
      <c r="G894" s="279"/>
      <c r="H894" s="279"/>
      <c r="I894" s="300" t="str">
        <f>IF(J894&lt;&gt;"-","-",IF(F894*G894=0,"-",TRUNC(F894*G894,2)))</f>
        <v>-</v>
      </c>
      <c r="J894" s="301" t="str">
        <f>IF(F894*G894*H894=0,"-",TRUNC(F894*G894*H894,2))</f>
        <v>-</v>
      </c>
      <c r="K894" s="283"/>
      <c r="L894" s="160"/>
      <c r="M894" s="160"/>
      <c r="N894" s="160"/>
      <c r="O894" s="161"/>
      <c r="P894" s="254"/>
    </row>
    <row r="895">
      <c r="A895" s="253"/>
      <c r="B895" s="233"/>
      <c r="C895" s="6"/>
      <c r="D895" s="284"/>
      <c r="E895" s="285"/>
      <c r="F895" s="284"/>
      <c r="G895" s="284"/>
      <c r="H895" s="284"/>
      <c r="I895" s="284"/>
      <c r="J895" s="286"/>
      <c r="K895" s="287"/>
      <c r="L895" s="288"/>
      <c r="M895" s="289"/>
      <c r="N895" s="290"/>
      <c r="O895" s="291"/>
      <c r="P895" s="254"/>
    </row>
    <row r="896">
      <c r="A896" s="253"/>
      <c r="B896" s="201" t="s">
        <v>433</v>
      </c>
      <c r="C896" s="292" t="s">
        <v>434</v>
      </c>
      <c r="D896" s="270" t="str">
        <f>IFERROR(__xludf.DUMMYFUNCTION("VLOOKUP(C896,IMPORTRANGE('0_critérios'!$C$7,'0_critérios'!$B$7),2,0)"),"FORNECIMENTO E INSTALAÇÃO DE PLACA DE OBRA COM CHAPA GALVANIZADA E ESTRUTURA DE MADEIRA. AF_03/2022_PS")</f>
        <v>FORNECIMENTO E INSTALAÇÃO DE PLACA DE OBRA COM CHAPA GALVANIZADA E ESTRUTURA DE MADEIRA. AF_03/2022_PS</v>
      </c>
      <c r="E896" s="96"/>
      <c r="F896" s="96"/>
      <c r="G896" s="96"/>
      <c r="H896" s="96"/>
      <c r="I896" s="96"/>
      <c r="J896" s="96"/>
      <c r="K896" s="140"/>
      <c r="L896" s="293" t="str">
        <f>'0_critérios'!$A$7</f>
        <v>SINAPI-SINT-ABR/26</v>
      </c>
      <c r="M896" s="272" t="str">
        <f>IFERROR(__xludf.DUMMYFUNCTION("VLOOKUP(C896,IMPORTRANGE('0_critérios'!$C$7,'0_critérios'!$B$7),3,0)"),"M2")</f>
        <v>M2</v>
      </c>
      <c r="N896" s="273">
        <f>IFERROR(__xludf.DUMMYFUNCTION("VLOOKUP(C896,IMPORTRANGE('0_critérios'!$C$7,'0_critérios'!$B$7),4,0)"),503.5)</f>
        <v>503.5</v>
      </c>
      <c r="O896" s="274">
        <f>TRUNC(IF(E898&gt;0,E898,IF(J898&lt;&gt;"-",J898,IF(I898&gt;0,I898,""))),2)</f>
        <v>1</v>
      </c>
      <c r="P896" s="254"/>
    </row>
    <row r="897">
      <c r="A897" s="253"/>
      <c r="B897" s="146"/>
      <c r="C897" s="122"/>
      <c r="D897" s="294" t="s">
        <v>452</v>
      </c>
      <c r="E897" s="295" t="s">
        <v>38</v>
      </c>
      <c r="F897" s="295" t="s">
        <v>459</v>
      </c>
      <c r="G897" s="295" t="s">
        <v>460</v>
      </c>
      <c r="H897" s="296" t="s">
        <v>461</v>
      </c>
      <c r="I897" s="295" t="s">
        <v>462</v>
      </c>
      <c r="J897" s="295" t="s">
        <v>463</v>
      </c>
      <c r="K897" s="297" t="s">
        <v>458</v>
      </c>
      <c r="L897" s="151"/>
      <c r="M897" s="151"/>
      <c r="N897" s="151"/>
      <c r="O897" s="152"/>
      <c r="P897" s="254"/>
    </row>
    <row r="898">
      <c r="A898" s="253"/>
      <c r="B898" s="153"/>
      <c r="C898" s="154"/>
      <c r="D898" s="298"/>
      <c r="E898" s="299">
        <v>1.0</v>
      </c>
      <c r="F898" s="279"/>
      <c r="G898" s="279"/>
      <c r="H898" s="279"/>
      <c r="I898" s="300" t="str">
        <f>IF(J898&lt;&gt;"-","-",IF(F898*G898=0,"-",TRUNC(F898*G898,2)))</f>
        <v>-</v>
      </c>
      <c r="J898" s="301" t="str">
        <f>IF(F898*G898*H898=0,"-",TRUNC(F898*G898*H898,2))</f>
        <v>-</v>
      </c>
      <c r="K898" s="283"/>
      <c r="L898" s="160"/>
      <c r="M898" s="160"/>
      <c r="N898" s="160"/>
      <c r="O898" s="161"/>
      <c r="P898" s="254"/>
    </row>
    <row r="899">
      <c r="A899" s="253"/>
      <c r="B899" s="233"/>
      <c r="C899" s="6"/>
      <c r="D899" s="284"/>
      <c r="E899" s="285"/>
      <c r="F899" s="284"/>
      <c r="G899" s="284"/>
      <c r="H899" s="284"/>
      <c r="I899" s="284"/>
      <c r="J899" s="286"/>
      <c r="K899" s="287"/>
      <c r="L899" s="288"/>
      <c r="M899" s="289"/>
      <c r="N899" s="290"/>
      <c r="O899" s="291"/>
      <c r="P899" s="254"/>
    </row>
    <row r="900">
      <c r="A900" s="253"/>
      <c r="B900" s="201" t="s">
        <v>436</v>
      </c>
      <c r="C900" s="292" t="s">
        <v>437</v>
      </c>
      <c r="D900" s="270" t="str">
        <f>IFERROR(__xludf.DUMMYFUNCTION("VLOOKUP(C900,IMPORTRANGE('0_critérios'!$C$7,'0_critérios'!$B$7),2,0)"),"APLICAÇÃO DE LONA PLÁSTICA PARA EXECUÇÃO DE PAVIMENTOS DE CONCRETO. AF_04/2022")</f>
        <v>APLICAÇÃO DE LONA PLÁSTICA PARA EXECUÇÃO DE PAVIMENTOS DE CONCRETO. AF_04/2022</v>
      </c>
      <c r="E900" s="96"/>
      <c r="F900" s="96"/>
      <c r="G900" s="96"/>
      <c r="H900" s="96"/>
      <c r="I900" s="96"/>
      <c r="J900" s="96"/>
      <c r="K900" s="140"/>
      <c r="L900" s="293" t="str">
        <f>'0_critérios'!$A$7</f>
        <v>SINAPI-SINT-ABR/26</v>
      </c>
      <c r="M900" s="272" t="str">
        <f>IFERROR(__xludf.DUMMYFUNCTION("VLOOKUP(C900,IMPORTRANGE('0_critérios'!$C$7,'0_critérios'!$B$7),3,0)"),"M2")</f>
        <v>M2</v>
      </c>
      <c r="N900" s="273">
        <f>IFERROR(__xludf.DUMMYFUNCTION("VLOOKUP(C900,IMPORTRANGE('0_critérios'!$C$7,'0_critérios'!$B$7),4,0)"),2.95)</f>
        <v>2.95</v>
      </c>
      <c r="O900" s="274">
        <f>TRUNC(IF(E902&gt;0,E902,IF(J902&lt;&gt;"-",J902,IF(I902&gt;0,I902,""))),2)</f>
        <v>1000</v>
      </c>
      <c r="P900" s="254"/>
    </row>
    <row r="901">
      <c r="A901" s="253"/>
      <c r="B901" s="146"/>
      <c r="C901" s="122"/>
      <c r="D901" s="302" t="s">
        <v>452</v>
      </c>
      <c r="E901" s="303" t="s">
        <v>38</v>
      </c>
      <c r="F901" s="303" t="s">
        <v>453</v>
      </c>
      <c r="G901" s="303" t="s">
        <v>454</v>
      </c>
      <c r="H901" s="275" t="s">
        <v>455</v>
      </c>
      <c r="I901" s="303" t="s">
        <v>456</v>
      </c>
      <c r="J901" s="303" t="s">
        <v>457</v>
      </c>
      <c r="K901" s="278" t="s">
        <v>458</v>
      </c>
      <c r="L901" s="151"/>
      <c r="M901" s="151"/>
      <c r="N901" s="151"/>
      <c r="O901" s="152"/>
      <c r="P901" s="254"/>
    </row>
    <row r="902">
      <c r="A902" s="253"/>
      <c r="B902" s="153"/>
      <c r="C902" s="154"/>
      <c r="D902" s="298"/>
      <c r="E902" s="280">
        <v>1000.0</v>
      </c>
      <c r="F902" s="279"/>
      <c r="G902" s="279"/>
      <c r="H902" s="279"/>
      <c r="I902" s="281" t="str">
        <f>IF(J902&lt;&gt;"-","-",IF(F902*G902=0,"-",TRUNC(F902*G902,2)))</f>
        <v>-</v>
      </c>
      <c r="J902" s="304" t="str">
        <f>IF(F902*G902*H902=0,"-",TRUNC(F902*G902*H902,2))</f>
        <v>-</v>
      </c>
      <c r="K902" s="283"/>
      <c r="L902" s="160"/>
      <c r="M902" s="160"/>
      <c r="N902" s="160"/>
      <c r="O902" s="161"/>
      <c r="P902" s="254"/>
    </row>
    <row r="903">
      <c r="A903" s="253"/>
      <c r="B903" s="128"/>
      <c r="C903" s="129"/>
      <c r="D903" s="84"/>
      <c r="E903" s="86"/>
      <c r="F903" s="86"/>
      <c r="G903" s="86"/>
      <c r="H903" s="86"/>
      <c r="I903" s="86"/>
      <c r="J903" s="86"/>
      <c r="K903" s="84"/>
      <c r="L903" s="71"/>
      <c r="M903" s="71"/>
      <c r="N903" s="130"/>
      <c r="O903" s="131"/>
      <c r="P903" s="254"/>
    </row>
  </sheetData>
  <mergeCells count="1512">
    <mergeCell ref="M224:M226"/>
    <mergeCell ref="N224:N226"/>
    <mergeCell ref="L228:L230"/>
    <mergeCell ref="M228:M230"/>
    <mergeCell ref="N228:N230"/>
    <mergeCell ref="O228:O230"/>
    <mergeCell ref="L234:L236"/>
    <mergeCell ref="O234:O236"/>
    <mergeCell ref="N250:N252"/>
    <mergeCell ref="O250:O252"/>
    <mergeCell ref="D250:K250"/>
    <mergeCell ref="D254:K254"/>
    <mergeCell ref="M234:M236"/>
    <mergeCell ref="N234:N236"/>
    <mergeCell ref="L238:L240"/>
    <mergeCell ref="M238:M240"/>
    <mergeCell ref="N238:N240"/>
    <mergeCell ref="O238:O240"/>
    <mergeCell ref="D246:K246"/>
    <mergeCell ref="L242:L244"/>
    <mergeCell ref="L246:L248"/>
    <mergeCell ref="M246:M248"/>
    <mergeCell ref="N246:N248"/>
    <mergeCell ref="O246:O248"/>
    <mergeCell ref="L250:L252"/>
    <mergeCell ref="M250:M252"/>
    <mergeCell ref="L254:L256"/>
    <mergeCell ref="M254:M256"/>
    <mergeCell ref="N254:N256"/>
    <mergeCell ref="O254:O256"/>
    <mergeCell ref="C258:O258"/>
    <mergeCell ref="L260:L262"/>
    <mergeCell ref="O260:O262"/>
    <mergeCell ref="D260:K260"/>
    <mergeCell ref="D264:K264"/>
    <mergeCell ref="D268:K268"/>
    <mergeCell ref="D272:K272"/>
    <mergeCell ref="D276:K276"/>
    <mergeCell ref="D280:K280"/>
    <mergeCell ref="D284:K284"/>
    <mergeCell ref="D326:K326"/>
    <mergeCell ref="C330:O330"/>
    <mergeCell ref="D332:K332"/>
    <mergeCell ref="D336:K336"/>
    <mergeCell ref="D340:K340"/>
    <mergeCell ref="L340:L342"/>
    <mergeCell ref="M340:M342"/>
    <mergeCell ref="N340:N342"/>
    <mergeCell ref="O340:O342"/>
    <mergeCell ref="D344:K344"/>
    <mergeCell ref="L344:L346"/>
    <mergeCell ref="M344:M346"/>
    <mergeCell ref="L378:L380"/>
    <mergeCell ref="L382:L384"/>
    <mergeCell ref="M382:M384"/>
    <mergeCell ref="N382:N384"/>
    <mergeCell ref="O382:O384"/>
    <mergeCell ref="L386:L388"/>
    <mergeCell ref="M386:M388"/>
    <mergeCell ref="L390:L392"/>
    <mergeCell ref="M390:M392"/>
    <mergeCell ref="N390:N392"/>
    <mergeCell ref="O390:O392"/>
    <mergeCell ref="M394:M396"/>
    <mergeCell ref="N394:N396"/>
    <mergeCell ref="O394:O396"/>
    <mergeCell ref="N402:N404"/>
    <mergeCell ref="O402:O404"/>
    <mergeCell ref="L394:L396"/>
    <mergeCell ref="L398:L400"/>
    <mergeCell ref="M398:M400"/>
    <mergeCell ref="N398:N400"/>
    <mergeCell ref="O398:O400"/>
    <mergeCell ref="L402:L404"/>
    <mergeCell ref="M402:M404"/>
    <mergeCell ref="D288:K288"/>
    <mergeCell ref="D292:K292"/>
    <mergeCell ref="D296:K296"/>
    <mergeCell ref="C300:O300"/>
    <mergeCell ref="D302:K302"/>
    <mergeCell ref="D306:K306"/>
    <mergeCell ref="D310:K310"/>
    <mergeCell ref="D314:K314"/>
    <mergeCell ref="D318:K318"/>
    <mergeCell ref="L318:L320"/>
    <mergeCell ref="M318:M320"/>
    <mergeCell ref="N318:N320"/>
    <mergeCell ref="O318:O320"/>
    <mergeCell ref="D322:K322"/>
    <mergeCell ref="L322:L324"/>
    <mergeCell ref="M322:M324"/>
    <mergeCell ref="N322:N324"/>
    <mergeCell ref="O322:O324"/>
    <mergeCell ref="M326:M328"/>
    <mergeCell ref="N326:N328"/>
    <mergeCell ref="O326:O328"/>
    <mergeCell ref="N336:N338"/>
    <mergeCell ref="O336:O338"/>
    <mergeCell ref="L326:L328"/>
    <mergeCell ref="L332:L334"/>
    <mergeCell ref="M332:M334"/>
    <mergeCell ref="N332:N334"/>
    <mergeCell ref="O332:O334"/>
    <mergeCell ref="L336:L338"/>
    <mergeCell ref="M336:M338"/>
    <mergeCell ref="D348:K348"/>
    <mergeCell ref="D352:K352"/>
    <mergeCell ref="D356:K356"/>
    <mergeCell ref="D360:K360"/>
    <mergeCell ref="D364:K364"/>
    <mergeCell ref="M360:M362"/>
    <mergeCell ref="N360:N362"/>
    <mergeCell ref="C368:O368"/>
    <mergeCell ref="D370:K370"/>
    <mergeCell ref="D374:K374"/>
    <mergeCell ref="D378:K378"/>
    <mergeCell ref="D382:K382"/>
    <mergeCell ref="L406:L408"/>
    <mergeCell ref="M406:M408"/>
    <mergeCell ref="N406:N408"/>
    <mergeCell ref="O406:O408"/>
    <mergeCell ref="M410:M412"/>
    <mergeCell ref="N410:N412"/>
    <mergeCell ref="O410:O412"/>
    <mergeCell ref="L410:L412"/>
    <mergeCell ref="L414:L416"/>
    <mergeCell ref="M414:M416"/>
    <mergeCell ref="N414:N416"/>
    <mergeCell ref="O414:O416"/>
    <mergeCell ref="L420:L422"/>
    <mergeCell ref="M420:M422"/>
    <mergeCell ref="D546:K546"/>
    <mergeCell ref="D550:K550"/>
    <mergeCell ref="D554:K554"/>
    <mergeCell ref="D558:K558"/>
    <mergeCell ref="D562:K562"/>
    <mergeCell ref="C566:O566"/>
    <mergeCell ref="D568:K568"/>
    <mergeCell ref="D572:K572"/>
    <mergeCell ref="D576:K576"/>
    <mergeCell ref="D580:K580"/>
    <mergeCell ref="D584:K584"/>
    <mergeCell ref="D588:K588"/>
    <mergeCell ref="C592:O592"/>
    <mergeCell ref="D594:K594"/>
    <mergeCell ref="D386:K386"/>
    <mergeCell ref="D390:K390"/>
    <mergeCell ref="D394:K394"/>
    <mergeCell ref="D398:K398"/>
    <mergeCell ref="D402:K402"/>
    <mergeCell ref="D406:K406"/>
    <mergeCell ref="D410:K410"/>
    <mergeCell ref="D414:K414"/>
    <mergeCell ref="C418:O418"/>
    <mergeCell ref="D420:K420"/>
    <mergeCell ref="D424:K424"/>
    <mergeCell ref="D428:K428"/>
    <mergeCell ref="D432:K432"/>
    <mergeCell ref="D436:K436"/>
    <mergeCell ref="D440:K440"/>
    <mergeCell ref="D444:K444"/>
    <mergeCell ref="D448:K448"/>
    <mergeCell ref="C452:O452"/>
    <mergeCell ref="D454:K454"/>
    <mergeCell ref="D458:K458"/>
    <mergeCell ref="D462:K462"/>
    <mergeCell ref="D466:K466"/>
    <mergeCell ref="D470:K470"/>
    <mergeCell ref="D474:K474"/>
    <mergeCell ref="D478:K478"/>
    <mergeCell ref="D482:K482"/>
    <mergeCell ref="D486:K486"/>
    <mergeCell ref="D490:K490"/>
    <mergeCell ref="D494:K494"/>
    <mergeCell ref="D498:K498"/>
    <mergeCell ref="C502:O502"/>
    <mergeCell ref="D504:K504"/>
    <mergeCell ref="D508:K508"/>
    <mergeCell ref="D512:K512"/>
    <mergeCell ref="D516:K516"/>
    <mergeCell ref="D520:K520"/>
    <mergeCell ref="D524:K524"/>
    <mergeCell ref="C528:O528"/>
    <mergeCell ref="D530:K530"/>
    <mergeCell ref="D534:K534"/>
    <mergeCell ref="D538:K538"/>
    <mergeCell ref="D542:K542"/>
    <mergeCell ref="D598:K598"/>
    <mergeCell ref="D602:K602"/>
    <mergeCell ref="D606:K606"/>
    <mergeCell ref="N420:N422"/>
    <mergeCell ref="O420:O422"/>
    <mergeCell ref="L424:L426"/>
    <mergeCell ref="M424:M426"/>
    <mergeCell ref="N424:N426"/>
    <mergeCell ref="O424:O426"/>
    <mergeCell ref="L428:L430"/>
    <mergeCell ref="O428:O430"/>
    <mergeCell ref="M428:M430"/>
    <mergeCell ref="N428:N430"/>
    <mergeCell ref="L432:L434"/>
    <mergeCell ref="M432:M434"/>
    <mergeCell ref="N432:N434"/>
    <mergeCell ref="O432:O434"/>
    <mergeCell ref="L436:L438"/>
    <mergeCell ref="O436:O438"/>
    <mergeCell ref="M436:M438"/>
    <mergeCell ref="N436:N438"/>
    <mergeCell ref="L440:L442"/>
    <mergeCell ref="M440:M442"/>
    <mergeCell ref="N440:N442"/>
    <mergeCell ref="O440:O442"/>
    <mergeCell ref="L444:L446"/>
    <mergeCell ref="O444:O446"/>
    <mergeCell ref="M444:M446"/>
    <mergeCell ref="N444:N446"/>
    <mergeCell ref="L448:L450"/>
    <mergeCell ref="M448:M450"/>
    <mergeCell ref="N448:N450"/>
    <mergeCell ref="O448:O450"/>
    <mergeCell ref="L454:L456"/>
    <mergeCell ref="O454:O456"/>
    <mergeCell ref="M454:M456"/>
    <mergeCell ref="N454:N456"/>
    <mergeCell ref="L458:L460"/>
    <mergeCell ref="M458:M460"/>
    <mergeCell ref="N458:N460"/>
    <mergeCell ref="O458:O460"/>
    <mergeCell ref="L462:L464"/>
    <mergeCell ref="O462:O464"/>
    <mergeCell ref="M462:M464"/>
    <mergeCell ref="N462:N464"/>
    <mergeCell ref="L466:L468"/>
    <mergeCell ref="M466:M468"/>
    <mergeCell ref="N466:N468"/>
    <mergeCell ref="O466:O468"/>
    <mergeCell ref="L470:L472"/>
    <mergeCell ref="O470:O472"/>
    <mergeCell ref="M470:M472"/>
    <mergeCell ref="N470:N472"/>
    <mergeCell ref="L474:L476"/>
    <mergeCell ref="M474:M476"/>
    <mergeCell ref="N474:N476"/>
    <mergeCell ref="O474:O476"/>
    <mergeCell ref="L478:L480"/>
    <mergeCell ref="O478:O480"/>
    <mergeCell ref="M478:M480"/>
    <mergeCell ref="N478:N480"/>
    <mergeCell ref="L482:L484"/>
    <mergeCell ref="M482:M484"/>
    <mergeCell ref="N482:N484"/>
    <mergeCell ref="O482:O484"/>
    <mergeCell ref="L486:L488"/>
    <mergeCell ref="O486:O488"/>
    <mergeCell ref="M486:M488"/>
    <mergeCell ref="N486:N488"/>
    <mergeCell ref="L490:L492"/>
    <mergeCell ref="M490:M492"/>
    <mergeCell ref="N490:N492"/>
    <mergeCell ref="O490:O492"/>
    <mergeCell ref="L494:L496"/>
    <mergeCell ref="O494:O496"/>
    <mergeCell ref="M494:M496"/>
    <mergeCell ref="N494:N496"/>
    <mergeCell ref="L498:L500"/>
    <mergeCell ref="M498:M500"/>
    <mergeCell ref="N498:N500"/>
    <mergeCell ref="O498:O500"/>
    <mergeCell ref="L504:L506"/>
    <mergeCell ref="O504:O506"/>
    <mergeCell ref="M504:M506"/>
    <mergeCell ref="N504:N506"/>
    <mergeCell ref="L508:L510"/>
    <mergeCell ref="M508:M510"/>
    <mergeCell ref="N508:N510"/>
    <mergeCell ref="O508:O510"/>
    <mergeCell ref="L512:L514"/>
    <mergeCell ref="O512:O514"/>
    <mergeCell ref="M512:M514"/>
    <mergeCell ref="N512:N514"/>
    <mergeCell ref="L516:L518"/>
    <mergeCell ref="M516:M518"/>
    <mergeCell ref="N516:N518"/>
    <mergeCell ref="O516:O518"/>
    <mergeCell ref="L520:L522"/>
    <mergeCell ref="O520:O522"/>
    <mergeCell ref="L576:L578"/>
    <mergeCell ref="M576:M578"/>
    <mergeCell ref="N576:N578"/>
    <mergeCell ref="O576:O578"/>
    <mergeCell ref="M580:M582"/>
    <mergeCell ref="N580:N582"/>
    <mergeCell ref="O580:O582"/>
    <mergeCell ref="L580:L582"/>
    <mergeCell ref="L584:L586"/>
    <mergeCell ref="M584:M586"/>
    <mergeCell ref="N584:N586"/>
    <mergeCell ref="O584:O586"/>
    <mergeCell ref="L588:L590"/>
    <mergeCell ref="M588:M590"/>
    <mergeCell ref="M690:M692"/>
    <mergeCell ref="N690:N692"/>
    <mergeCell ref="L696:L698"/>
    <mergeCell ref="M696:M698"/>
    <mergeCell ref="N696:N698"/>
    <mergeCell ref="O696:O698"/>
    <mergeCell ref="L700:L702"/>
    <mergeCell ref="O700:O702"/>
    <mergeCell ref="M700:M702"/>
    <mergeCell ref="N700:N702"/>
    <mergeCell ref="L704:L706"/>
    <mergeCell ref="M704:M706"/>
    <mergeCell ref="N704:N706"/>
    <mergeCell ref="O704:O706"/>
    <mergeCell ref="L708:L710"/>
    <mergeCell ref="O708:O710"/>
    <mergeCell ref="M538:M540"/>
    <mergeCell ref="N538:N540"/>
    <mergeCell ref="L542:L544"/>
    <mergeCell ref="M542:M544"/>
    <mergeCell ref="N542:N544"/>
    <mergeCell ref="O542:O544"/>
    <mergeCell ref="L546:L548"/>
    <mergeCell ref="O546:O548"/>
    <mergeCell ref="M546:M548"/>
    <mergeCell ref="N546:N548"/>
    <mergeCell ref="L550:L552"/>
    <mergeCell ref="M550:M552"/>
    <mergeCell ref="N550:N552"/>
    <mergeCell ref="O550:O552"/>
    <mergeCell ref="L554:L556"/>
    <mergeCell ref="L558:L560"/>
    <mergeCell ref="M558:M560"/>
    <mergeCell ref="N558:N560"/>
    <mergeCell ref="O558:O560"/>
    <mergeCell ref="M562:M564"/>
    <mergeCell ref="N562:N564"/>
    <mergeCell ref="O562:O564"/>
    <mergeCell ref="N572:N574"/>
    <mergeCell ref="O572:O574"/>
    <mergeCell ref="L562:L564"/>
    <mergeCell ref="L568:L570"/>
    <mergeCell ref="M568:M570"/>
    <mergeCell ref="N568:N570"/>
    <mergeCell ref="O568:O570"/>
    <mergeCell ref="L572:L574"/>
    <mergeCell ref="M572:M574"/>
    <mergeCell ref="N588:N590"/>
    <mergeCell ref="O588:O590"/>
    <mergeCell ref="M724:M726"/>
    <mergeCell ref="N724:N726"/>
    <mergeCell ref="O724:O726"/>
    <mergeCell ref="L594:L596"/>
    <mergeCell ref="M594:M596"/>
    <mergeCell ref="N594:N596"/>
    <mergeCell ref="O594:O596"/>
    <mergeCell ref="M598:M600"/>
    <mergeCell ref="N598:N600"/>
    <mergeCell ref="O598:O600"/>
    <mergeCell ref="L598:L600"/>
    <mergeCell ref="L602:L604"/>
    <mergeCell ref="M602:M604"/>
    <mergeCell ref="N602:N604"/>
    <mergeCell ref="O602:O604"/>
    <mergeCell ref="L606:L608"/>
    <mergeCell ref="M606:M608"/>
    <mergeCell ref="D610:K610"/>
    <mergeCell ref="D614:K614"/>
    <mergeCell ref="C618:O618"/>
    <mergeCell ref="D620:K620"/>
    <mergeCell ref="D624:K624"/>
    <mergeCell ref="D628:K628"/>
    <mergeCell ref="D632:K632"/>
    <mergeCell ref="D636:K636"/>
    <mergeCell ref="D640:K640"/>
    <mergeCell ref="C644:O644"/>
    <mergeCell ref="D646:K646"/>
    <mergeCell ref="D650:K650"/>
    <mergeCell ref="D654:K654"/>
    <mergeCell ref="D658:K658"/>
    <mergeCell ref="D662:K662"/>
    <mergeCell ref="D666:K666"/>
    <mergeCell ref="D670:K670"/>
    <mergeCell ref="D674:K674"/>
    <mergeCell ref="D678:K678"/>
    <mergeCell ref="D682:K682"/>
    <mergeCell ref="D686:K686"/>
    <mergeCell ref="D716:K716"/>
    <mergeCell ref="D720:K720"/>
    <mergeCell ref="D724:K724"/>
    <mergeCell ref="D690:K690"/>
    <mergeCell ref="C694:O694"/>
    <mergeCell ref="D696:K696"/>
    <mergeCell ref="D700:K700"/>
    <mergeCell ref="D704:K704"/>
    <mergeCell ref="D708:K708"/>
    <mergeCell ref="D712:K712"/>
    <mergeCell ref="N606:N608"/>
    <mergeCell ref="O606:O608"/>
    <mergeCell ref="L610:L612"/>
    <mergeCell ref="M610:M612"/>
    <mergeCell ref="N610:N612"/>
    <mergeCell ref="O610:O612"/>
    <mergeCell ref="L614:L616"/>
    <mergeCell ref="O614:O616"/>
    <mergeCell ref="M614:M616"/>
    <mergeCell ref="N614:N616"/>
    <mergeCell ref="L620:L622"/>
    <mergeCell ref="M620:M622"/>
    <mergeCell ref="N620:N622"/>
    <mergeCell ref="O620:O622"/>
    <mergeCell ref="L624:L626"/>
    <mergeCell ref="O624:O626"/>
    <mergeCell ref="M624:M626"/>
    <mergeCell ref="N624:N626"/>
    <mergeCell ref="L628:L630"/>
    <mergeCell ref="M628:M630"/>
    <mergeCell ref="N628:N630"/>
    <mergeCell ref="O628:O630"/>
    <mergeCell ref="L632:L634"/>
    <mergeCell ref="O632:O634"/>
    <mergeCell ref="M632:M634"/>
    <mergeCell ref="N632:N634"/>
    <mergeCell ref="L636:L638"/>
    <mergeCell ref="M636:M638"/>
    <mergeCell ref="N636:N638"/>
    <mergeCell ref="O636:O638"/>
    <mergeCell ref="L640:L642"/>
    <mergeCell ref="O640:O642"/>
    <mergeCell ref="M640:M642"/>
    <mergeCell ref="N640:N642"/>
    <mergeCell ref="L646:L648"/>
    <mergeCell ref="M646:M648"/>
    <mergeCell ref="N646:N648"/>
    <mergeCell ref="O646:O648"/>
    <mergeCell ref="L650:L652"/>
    <mergeCell ref="O650:O652"/>
    <mergeCell ref="M650:M652"/>
    <mergeCell ref="N650:N652"/>
    <mergeCell ref="L654:L656"/>
    <mergeCell ref="M654:M656"/>
    <mergeCell ref="N654:N656"/>
    <mergeCell ref="O654:O656"/>
    <mergeCell ref="L658:L660"/>
    <mergeCell ref="O658:O660"/>
    <mergeCell ref="M658:M660"/>
    <mergeCell ref="N658:N660"/>
    <mergeCell ref="L662:L664"/>
    <mergeCell ref="M662:M664"/>
    <mergeCell ref="N662:N664"/>
    <mergeCell ref="O662:O664"/>
    <mergeCell ref="L666:L668"/>
    <mergeCell ref="O666:O668"/>
    <mergeCell ref="M666:M668"/>
    <mergeCell ref="N666:N668"/>
    <mergeCell ref="L670:L672"/>
    <mergeCell ref="M670:M672"/>
    <mergeCell ref="N670:N672"/>
    <mergeCell ref="O670:O672"/>
    <mergeCell ref="L674:L676"/>
    <mergeCell ref="O674:O676"/>
    <mergeCell ref="M674:M676"/>
    <mergeCell ref="N674:N676"/>
    <mergeCell ref="L678:L680"/>
    <mergeCell ref="M678:M680"/>
    <mergeCell ref="N678:N680"/>
    <mergeCell ref="O678:O680"/>
    <mergeCell ref="L682:L684"/>
    <mergeCell ref="O682:O684"/>
    <mergeCell ref="M682:M684"/>
    <mergeCell ref="N682:N684"/>
    <mergeCell ref="L686:L688"/>
    <mergeCell ref="M686:M688"/>
    <mergeCell ref="N686:N688"/>
    <mergeCell ref="O686:O688"/>
    <mergeCell ref="L690:L692"/>
    <mergeCell ref="O690:O692"/>
    <mergeCell ref="M708:M710"/>
    <mergeCell ref="N708:N710"/>
    <mergeCell ref="L712:L714"/>
    <mergeCell ref="M712:M714"/>
    <mergeCell ref="N712:N714"/>
    <mergeCell ref="O712:O714"/>
    <mergeCell ref="L716:L718"/>
    <mergeCell ref="O716:O718"/>
    <mergeCell ref="M716:M718"/>
    <mergeCell ref="N716:N718"/>
    <mergeCell ref="L720:L722"/>
    <mergeCell ref="M720:M722"/>
    <mergeCell ref="N720:N722"/>
    <mergeCell ref="O720:O722"/>
    <mergeCell ref="L724:L726"/>
    <mergeCell ref="M740:M742"/>
    <mergeCell ref="N740:N742"/>
    <mergeCell ref="C744:O744"/>
    <mergeCell ref="D746:K746"/>
    <mergeCell ref="D750:K750"/>
    <mergeCell ref="D754:K754"/>
    <mergeCell ref="L740:L742"/>
    <mergeCell ref="L746:L748"/>
    <mergeCell ref="M746:M748"/>
    <mergeCell ref="N746:N748"/>
    <mergeCell ref="O746:O748"/>
    <mergeCell ref="L750:L752"/>
    <mergeCell ref="M750:M752"/>
    <mergeCell ref="L770:L772"/>
    <mergeCell ref="M770:M772"/>
    <mergeCell ref="N770:N772"/>
    <mergeCell ref="O770:O772"/>
    <mergeCell ref="L774:L776"/>
    <mergeCell ref="M774:M776"/>
    <mergeCell ref="N774:N776"/>
    <mergeCell ref="O774:O776"/>
    <mergeCell ref="D762:K762"/>
    <mergeCell ref="D766:K766"/>
    <mergeCell ref="L766:L768"/>
    <mergeCell ref="M766:M768"/>
    <mergeCell ref="N766:N768"/>
    <mergeCell ref="O766:O768"/>
    <mergeCell ref="D770:K770"/>
    <mergeCell ref="L782:L784"/>
    <mergeCell ref="M782:M784"/>
    <mergeCell ref="N782:N784"/>
    <mergeCell ref="O782:O784"/>
    <mergeCell ref="L786:L788"/>
    <mergeCell ref="M786:M788"/>
    <mergeCell ref="N786:N788"/>
    <mergeCell ref="O786:O788"/>
    <mergeCell ref="D774:K774"/>
    <mergeCell ref="D778:K778"/>
    <mergeCell ref="L778:L780"/>
    <mergeCell ref="M778:M780"/>
    <mergeCell ref="N778:N780"/>
    <mergeCell ref="O778:O780"/>
    <mergeCell ref="D782:K782"/>
    <mergeCell ref="B572:B574"/>
    <mergeCell ref="C572:C574"/>
    <mergeCell ref="B576:B578"/>
    <mergeCell ref="C576:C578"/>
    <mergeCell ref="B580:B582"/>
    <mergeCell ref="C580:C582"/>
    <mergeCell ref="C584:C586"/>
    <mergeCell ref="B584:B586"/>
    <mergeCell ref="B588:B590"/>
    <mergeCell ref="C588:C590"/>
    <mergeCell ref="B594:B596"/>
    <mergeCell ref="C594:C596"/>
    <mergeCell ref="B598:B600"/>
    <mergeCell ref="C598:C600"/>
    <mergeCell ref="D732:K732"/>
    <mergeCell ref="D736:K736"/>
    <mergeCell ref="D740:K740"/>
    <mergeCell ref="D728:K728"/>
    <mergeCell ref="L728:L730"/>
    <mergeCell ref="M728:M730"/>
    <mergeCell ref="N728:N730"/>
    <mergeCell ref="O728:O730"/>
    <mergeCell ref="L732:L734"/>
    <mergeCell ref="O732:O734"/>
    <mergeCell ref="M732:M734"/>
    <mergeCell ref="N732:N734"/>
    <mergeCell ref="L736:L738"/>
    <mergeCell ref="M736:M738"/>
    <mergeCell ref="N736:N738"/>
    <mergeCell ref="O736:O738"/>
    <mergeCell ref="O740:O742"/>
    <mergeCell ref="N750:N752"/>
    <mergeCell ref="O750:O752"/>
    <mergeCell ref="N800:N802"/>
    <mergeCell ref="O800:O802"/>
    <mergeCell ref="D828:K828"/>
    <mergeCell ref="D832:K832"/>
    <mergeCell ref="L832:L834"/>
    <mergeCell ref="M832:M834"/>
    <mergeCell ref="N832:N834"/>
    <mergeCell ref="O832:O834"/>
    <mergeCell ref="D800:K800"/>
    <mergeCell ref="D804:K804"/>
    <mergeCell ref="D808:K808"/>
    <mergeCell ref="D812:K812"/>
    <mergeCell ref="D816:K816"/>
    <mergeCell ref="D820:K820"/>
    <mergeCell ref="D824:K824"/>
    <mergeCell ref="D786:K786"/>
    <mergeCell ref="D790:K790"/>
    <mergeCell ref="M790:M792"/>
    <mergeCell ref="N790:N792"/>
    <mergeCell ref="O790:O792"/>
    <mergeCell ref="C794:O794"/>
    <mergeCell ref="D796:K796"/>
    <mergeCell ref="L790:L792"/>
    <mergeCell ref="L796:L798"/>
    <mergeCell ref="M796:M798"/>
    <mergeCell ref="N796:N798"/>
    <mergeCell ref="O796:O798"/>
    <mergeCell ref="L800:L802"/>
    <mergeCell ref="M800:M802"/>
    <mergeCell ref="L804:L806"/>
    <mergeCell ref="M804:M806"/>
    <mergeCell ref="N804:N806"/>
    <mergeCell ref="O804:O806"/>
    <mergeCell ref="M808:M810"/>
    <mergeCell ref="N808:N810"/>
    <mergeCell ref="O808:O810"/>
    <mergeCell ref="N816:N818"/>
    <mergeCell ref="O816:O818"/>
    <mergeCell ref="L808:L810"/>
    <mergeCell ref="L812:L814"/>
    <mergeCell ref="M812:M814"/>
    <mergeCell ref="N812:N814"/>
    <mergeCell ref="O812:O814"/>
    <mergeCell ref="L816:L818"/>
    <mergeCell ref="M816:M818"/>
    <mergeCell ref="L824:L826"/>
    <mergeCell ref="L828:L830"/>
    <mergeCell ref="M828:M830"/>
    <mergeCell ref="N828:N830"/>
    <mergeCell ref="O828:O830"/>
    <mergeCell ref="L820:L822"/>
    <mergeCell ref="M820:M822"/>
    <mergeCell ref="N820:N822"/>
    <mergeCell ref="O820:O822"/>
    <mergeCell ref="M824:M826"/>
    <mergeCell ref="N824:N826"/>
    <mergeCell ref="O824:O826"/>
    <mergeCell ref="B602:B604"/>
    <mergeCell ref="C602:C604"/>
    <mergeCell ref="B606:B608"/>
    <mergeCell ref="C606:C608"/>
    <mergeCell ref="B610:B612"/>
    <mergeCell ref="C610:C612"/>
    <mergeCell ref="C614:C616"/>
    <mergeCell ref="B614:B616"/>
    <mergeCell ref="B620:B622"/>
    <mergeCell ref="C620:C622"/>
    <mergeCell ref="B624:B626"/>
    <mergeCell ref="C624:C626"/>
    <mergeCell ref="B628:B630"/>
    <mergeCell ref="C628:C630"/>
    <mergeCell ref="B632:B634"/>
    <mergeCell ref="C632:C634"/>
    <mergeCell ref="B636:B638"/>
    <mergeCell ref="C636:C638"/>
    <mergeCell ref="B640:B642"/>
    <mergeCell ref="C640:C642"/>
    <mergeCell ref="C646:C648"/>
    <mergeCell ref="B646:B648"/>
    <mergeCell ref="B650:B652"/>
    <mergeCell ref="C650:C652"/>
    <mergeCell ref="B654:B656"/>
    <mergeCell ref="C654:C656"/>
    <mergeCell ref="B658:B660"/>
    <mergeCell ref="C658:C660"/>
    <mergeCell ref="B662:B664"/>
    <mergeCell ref="C662:C664"/>
    <mergeCell ref="B666:B668"/>
    <mergeCell ref="C666:C668"/>
    <mergeCell ref="B670:B672"/>
    <mergeCell ref="C670:C672"/>
    <mergeCell ref="C674:C676"/>
    <mergeCell ref="B674:B676"/>
    <mergeCell ref="B678:B680"/>
    <mergeCell ref="C678:C680"/>
    <mergeCell ref="B682:B684"/>
    <mergeCell ref="C682:C684"/>
    <mergeCell ref="B686:B688"/>
    <mergeCell ref="C686:C688"/>
    <mergeCell ref="B690:B692"/>
    <mergeCell ref="C690:C692"/>
    <mergeCell ref="B696:B698"/>
    <mergeCell ref="C696:C698"/>
    <mergeCell ref="B700:B702"/>
    <mergeCell ref="C700:C702"/>
    <mergeCell ref="C704:C706"/>
    <mergeCell ref="B704:B706"/>
    <mergeCell ref="B708:B710"/>
    <mergeCell ref="C708:C710"/>
    <mergeCell ref="B712:B714"/>
    <mergeCell ref="C712:C714"/>
    <mergeCell ref="B716:B718"/>
    <mergeCell ref="C716:C718"/>
    <mergeCell ref="B720:B722"/>
    <mergeCell ref="C720:C722"/>
    <mergeCell ref="B724:B726"/>
    <mergeCell ref="C724:C726"/>
    <mergeCell ref="B728:B730"/>
    <mergeCell ref="C728:C730"/>
    <mergeCell ref="C732:C734"/>
    <mergeCell ref="B732:B734"/>
    <mergeCell ref="B736:B738"/>
    <mergeCell ref="C736:C738"/>
    <mergeCell ref="B740:B742"/>
    <mergeCell ref="C740:C742"/>
    <mergeCell ref="B746:B748"/>
    <mergeCell ref="C746:C748"/>
    <mergeCell ref="B750:B752"/>
    <mergeCell ref="C750:C752"/>
    <mergeCell ref="B754:B756"/>
    <mergeCell ref="C754:C756"/>
    <mergeCell ref="B758:B760"/>
    <mergeCell ref="C758:C760"/>
    <mergeCell ref="C762:C764"/>
    <mergeCell ref="B762:B764"/>
    <mergeCell ref="B766:B768"/>
    <mergeCell ref="C766:C768"/>
    <mergeCell ref="B770:B772"/>
    <mergeCell ref="C770:C772"/>
    <mergeCell ref="B774:B776"/>
    <mergeCell ref="C774:C776"/>
    <mergeCell ref="B808:B810"/>
    <mergeCell ref="C808:C810"/>
    <mergeCell ref="B812:B814"/>
    <mergeCell ref="C812:C814"/>
    <mergeCell ref="B816:B818"/>
    <mergeCell ref="C816:C818"/>
    <mergeCell ref="C820:C822"/>
    <mergeCell ref="B820:B822"/>
    <mergeCell ref="B824:B826"/>
    <mergeCell ref="C824:C826"/>
    <mergeCell ref="B828:B830"/>
    <mergeCell ref="C828:C830"/>
    <mergeCell ref="B832:B834"/>
    <mergeCell ref="C832:C834"/>
    <mergeCell ref="B34:B36"/>
    <mergeCell ref="C34:C36"/>
    <mergeCell ref="D34:K34"/>
    <mergeCell ref="M34:M36"/>
    <mergeCell ref="N34:N36"/>
    <mergeCell ref="O34:O36"/>
    <mergeCell ref="D38:K38"/>
    <mergeCell ref="D42:K42"/>
    <mergeCell ref="L34:L36"/>
    <mergeCell ref="L38:L40"/>
    <mergeCell ref="M38:M40"/>
    <mergeCell ref="N38:N40"/>
    <mergeCell ref="O38:O40"/>
    <mergeCell ref="L42:L44"/>
    <mergeCell ref="M42:M44"/>
    <mergeCell ref="D10:K10"/>
    <mergeCell ref="D14:K14"/>
    <mergeCell ref="D18:K18"/>
    <mergeCell ref="B1:O1"/>
    <mergeCell ref="D2:K2"/>
    <mergeCell ref="C4:O4"/>
    <mergeCell ref="C6:C8"/>
    <mergeCell ref="D6:K6"/>
    <mergeCell ref="L6:L8"/>
    <mergeCell ref="O6:O8"/>
    <mergeCell ref="M14:M16"/>
    <mergeCell ref="N14:N16"/>
    <mergeCell ref="L18:L20"/>
    <mergeCell ref="M18:M20"/>
    <mergeCell ref="N18:N20"/>
    <mergeCell ref="O18:O20"/>
    <mergeCell ref="M6:M8"/>
    <mergeCell ref="N6:N8"/>
    <mergeCell ref="L10:L12"/>
    <mergeCell ref="M10:M12"/>
    <mergeCell ref="N10:N12"/>
    <mergeCell ref="O10:O12"/>
    <mergeCell ref="L14:L16"/>
    <mergeCell ref="O14:O16"/>
    <mergeCell ref="B22:B24"/>
    <mergeCell ref="C22:C24"/>
    <mergeCell ref="D22:K22"/>
    <mergeCell ref="L22:L24"/>
    <mergeCell ref="M22:M24"/>
    <mergeCell ref="N22:N24"/>
    <mergeCell ref="O22:O24"/>
    <mergeCell ref="C26:O26"/>
    <mergeCell ref="B28:B30"/>
    <mergeCell ref="C28:C30"/>
    <mergeCell ref="D28:K28"/>
    <mergeCell ref="L28:L30"/>
    <mergeCell ref="M28:M30"/>
    <mergeCell ref="N28:N30"/>
    <mergeCell ref="O28:O30"/>
    <mergeCell ref="C32:O32"/>
    <mergeCell ref="N54:N56"/>
    <mergeCell ref="O54:O56"/>
    <mergeCell ref="D82:K82"/>
    <mergeCell ref="D86:K86"/>
    <mergeCell ref="D54:K54"/>
    <mergeCell ref="D58:K58"/>
    <mergeCell ref="D62:K62"/>
    <mergeCell ref="D66:K66"/>
    <mergeCell ref="D70:K70"/>
    <mergeCell ref="D74:K74"/>
    <mergeCell ref="D78:K78"/>
    <mergeCell ref="L74:L76"/>
    <mergeCell ref="M74:M76"/>
    <mergeCell ref="N74:N76"/>
    <mergeCell ref="O74:O76"/>
    <mergeCell ref="M78:M80"/>
    <mergeCell ref="N78:N80"/>
    <mergeCell ref="O78:O80"/>
    <mergeCell ref="L78:L80"/>
    <mergeCell ref="L82:L84"/>
    <mergeCell ref="M82:M84"/>
    <mergeCell ref="N82:N84"/>
    <mergeCell ref="O82:O84"/>
    <mergeCell ref="L86:L88"/>
    <mergeCell ref="M86:M88"/>
    <mergeCell ref="N86:N88"/>
    <mergeCell ref="O86:O88"/>
    <mergeCell ref="D90:K90"/>
    <mergeCell ref="L90:L92"/>
    <mergeCell ref="M90:M92"/>
    <mergeCell ref="N90:N92"/>
    <mergeCell ref="O90:O92"/>
    <mergeCell ref="D94:K94"/>
    <mergeCell ref="L94:L96"/>
    <mergeCell ref="M94:M96"/>
    <mergeCell ref="L128:L130"/>
    <mergeCell ref="L132:L134"/>
    <mergeCell ref="M132:M134"/>
    <mergeCell ref="N132:N134"/>
    <mergeCell ref="O132:O134"/>
    <mergeCell ref="L138:L140"/>
    <mergeCell ref="M138:M140"/>
    <mergeCell ref="L142:L144"/>
    <mergeCell ref="M142:M144"/>
    <mergeCell ref="N142:N144"/>
    <mergeCell ref="O142:O144"/>
    <mergeCell ref="M148:M150"/>
    <mergeCell ref="N148:N150"/>
    <mergeCell ref="O148:O150"/>
    <mergeCell ref="N156:N158"/>
    <mergeCell ref="O156:O158"/>
    <mergeCell ref="L148:L150"/>
    <mergeCell ref="L152:L154"/>
    <mergeCell ref="M152:M154"/>
    <mergeCell ref="N152:N154"/>
    <mergeCell ref="O152:O154"/>
    <mergeCell ref="L156:L158"/>
    <mergeCell ref="M156:M158"/>
    <mergeCell ref="N42:N44"/>
    <mergeCell ref="O42:O44"/>
    <mergeCell ref="D46:K46"/>
    <mergeCell ref="M46:M48"/>
    <mergeCell ref="N46:N48"/>
    <mergeCell ref="O46:O48"/>
    <mergeCell ref="D50:K50"/>
    <mergeCell ref="L46:L48"/>
    <mergeCell ref="L50:L52"/>
    <mergeCell ref="M50:M52"/>
    <mergeCell ref="N50:N52"/>
    <mergeCell ref="O50:O52"/>
    <mergeCell ref="L54:L56"/>
    <mergeCell ref="M54:M56"/>
    <mergeCell ref="L58:L60"/>
    <mergeCell ref="M58:M60"/>
    <mergeCell ref="N58:N60"/>
    <mergeCell ref="O58:O60"/>
    <mergeCell ref="M62:M64"/>
    <mergeCell ref="N62:N64"/>
    <mergeCell ref="O62:O64"/>
    <mergeCell ref="N70:N72"/>
    <mergeCell ref="O70:O72"/>
    <mergeCell ref="L62:L64"/>
    <mergeCell ref="L66:L68"/>
    <mergeCell ref="M66:M68"/>
    <mergeCell ref="N66:N68"/>
    <mergeCell ref="O66:O68"/>
    <mergeCell ref="L70:L72"/>
    <mergeCell ref="M70:M72"/>
    <mergeCell ref="D98:K98"/>
    <mergeCell ref="D102:K102"/>
    <mergeCell ref="D106:K106"/>
    <mergeCell ref="D110:K110"/>
    <mergeCell ref="D114:K114"/>
    <mergeCell ref="D238:K238"/>
    <mergeCell ref="D242:K242"/>
    <mergeCell ref="D212:K212"/>
    <mergeCell ref="D216:K216"/>
    <mergeCell ref="D220:K220"/>
    <mergeCell ref="D224:K224"/>
    <mergeCell ref="D228:K228"/>
    <mergeCell ref="C232:O232"/>
    <mergeCell ref="D234:K234"/>
    <mergeCell ref="N94:N96"/>
    <mergeCell ref="O94:O96"/>
    <mergeCell ref="L98:L100"/>
    <mergeCell ref="M98:M100"/>
    <mergeCell ref="N98:N100"/>
    <mergeCell ref="O98:O100"/>
    <mergeCell ref="L102:L104"/>
    <mergeCell ref="O102:O104"/>
    <mergeCell ref="M102:M104"/>
    <mergeCell ref="N102:N104"/>
    <mergeCell ref="L106:L108"/>
    <mergeCell ref="M106:M108"/>
    <mergeCell ref="N106:N108"/>
    <mergeCell ref="O106:O108"/>
    <mergeCell ref="O110:O112"/>
    <mergeCell ref="N120:N122"/>
    <mergeCell ref="O120:O122"/>
    <mergeCell ref="L110:L112"/>
    <mergeCell ref="L114:L116"/>
    <mergeCell ref="M114:M116"/>
    <mergeCell ref="N114:N116"/>
    <mergeCell ref="O114:O116"/>
    <mergeCell ref="L120:L122"/>
    <mergeCell ref="M120:M122"/>
    <mergeCell ref="L124:L126"/>
    <mergeCell ref="M124:M126"/>
    <mergeCell ref="N124:N126"/>
    <mergeCell ref="O124:O126"/>
    <mergeCell ref="M128:M130"/>
    <mergeCell ref="N128:N130"/>
    <mergeCell ref="O128:O130"/>
    <mergeCell ref="N138:N140"/>
    <mergeCell ref="O138:O140"/>
    <mergeCell ref="M242:M244"/>
    <mergeCell ref="N242:N244"/>
    <mergeCell ref="O242:O244"/>
    <mergeCell ref="M110:M112"/>
    <mergeCell ref="N110:N112"/>
    <mergeCell ref="C118:O118"/>
    <mergeCell ref="D120:K120"/>
    <mergeCell ref="D124:K124"/>
    <mergeCell ref="D128:K128"/>
    <mergeCell ref="D132:K132"/>
    <mergeCell ref="C136:O136"/>
    <mergeCell ref="D138:K138"/>
    <mergeCell ref="D142:K142"/>
    <mergeCell ref="C146:O146"/>
    <mergeCell ref="D148:K148"/>
    <mergeCell ref="D152:K152"/>
    <mergeCell ref="D156:K156"/>
    <mergeCell ref="L160:L162"/>
    <mergeCell ref="M160:M162"/>
    <mergeCell ref="N160:N162"/>
    <mergeCell ref="O160:O162"/>
    <mergeCell ref="M164:M166"/>
    <mergeCell ref="N164:N166"/>
    <mergeCell ref="O164:O166"/>
    <mergeCell ref="L164:L166"/>
    <mergeCell ref="L168:L170"/>
    <mergeCell ref="M168:M170"/>
    <mergeCell ref="N168:N170"/>
    <mergeCell ref="O168:O170"/>
    <mergeCell ref="L174:L176"/>
    <mergeCell ref="M174:M176"/>
    <mergeCell ref="N174:N176"/>
    <mergeCell ref="O174:O176"/>
    <mergeCell ref="L178:L180"/>
    <mergeCell ref="M178:M180"/>
    <mergeCell ref="N178:N180"/>
    <mergeCell ref="O178:O180"/>
    <mergeCell ref="L182:L184"/>
    <mergeCell ref="O182:O184"/>
    <mergeCell ref="M182:M184"/>
    <mergeCell ref="N182:N184"/>
    <mergeCell ref="L186:L188"/>
    <mergeCell ref="M186:M188"/>
    <mergeCell ref="N186:N188"/>
    <mergeCell ref="O186:O188"/>
    <mergeCell ref="L190:L192"/>
    <mergeCell ref="O190:O192"/>
    <mergeCell ref="M190:M192"/>
    <mergeCell ref="N190:N192"/>
    <mergeCell ref="L194:L196"/>
    <mergeCell ref="M194:M196"/>
    <mergeCell ref="N194:N196"/>
    <mergeCell ref="O194:O196"/>
    <mergeCell ref="L198:L200"/>
    <mergeCell ref="O198:O200"/>
    <mergeCell ref="M198:M200"/>
    <mergeCell ref="N198:N200"/>
    <mergeCell ref="L202:L204"/>
    <mergeCell ref="M202:M204"/>
    <mergeCell ref="N202:N204"/>
    <mergeCell ref="O202:O204"/>
    <mergeCell ref="L208:L210"/>
    <mergeCell ref="O208:O210"/>
    <mergeCell ref="D160:K160"/>
    <mergeCell ref="D164:K164"/>
    <mergeCell ref="D168:K168"/>
    <mergeCell ref="C172:O172"/>
    <mergeCell ref="D174:K174"/>
    <mergeCell ref="D178:K178"/>
    <mergeCell ref="D182:K182"/>
    <mergeCell ref="D186:K186"/>
    <mergeCell ref="D190:K190"/>
    <mergeCell ref="D194:K194"/>
    <mergeCell ref="D198:K198"/>
    <mergeCell ref="D202:K202"/>
    <mergeCell ref="C206:O206"/>
    <mergeCell ref="D208:K208"/>
    <mergeCell ref="M208:M210"/>
    <mergeCell ref="N208:N210"/>
    <mergeCell ref="L212:L214"/>
    <mergeCell ref="M212:M214"/>
    <mergeCell ref="N212:N214"/>
    <mergeCell ref="O212:O214"/>
    <mergeCell ref="L216:L218"/>
    <mergeCell ref="O216:O218"/>
    <mergeCell ref="M216:M218"/>
    <mergeCell ref="N216:N218"/>
    <mergeCell ref="L220:L222"/>
    <mergeCell ref="M220:M222"/>
    <mergeCell ref="N220:N222"/>
    <mergeCell ref="O220:O222"/>
    <mergeCell ref="L224:L226"/>
    <mergeCell ref="O224:O226"/>
    <mergeCell ref="M260:M262"/>
    <mergeCell ref="N260:N262"/>
    <mergeCell ref="L264:L266"/>
    <mergeCell ref="M264:M266"/>
    <mergeCell ref="N264:N266"/>
    <mergeCell ref="O264:O266"/>
    <mergeCell ref="L268:L270"/>
    <mergeCell ref="O268:O270"/>
    <mergeCell ref="M268:M270"/>
    <mergeCell ref="N268:N270"/>
    <mergeCell ref="L272:L274"/>
    <mergeCell ref="M272:M274"/>
    <mergeCell ref="N272:N274"/>
    <mergeCell ref="O272:O274"/>
    <mergeCell ref="L276:L278"/>
    <mergeCell ref="O276:O278"/>
    <mergeCell ref="M276:M278"/>
    <mergeCell ref="N276:N278"/>
    <mergeCell ref="L280:L282"/>
    <mergeCell ref="M280:M282"/>
    <mergeCell ref="N280:N282"/>
    <mergeCell ref="O280:O282"/>
    <mergeCell ref="L284:L286"/>
    <mergeCell ref="O284:O286"/>
    <mergeCell ref="M284:M286"/>
    <mergeCell ref="N284:N286"/>
    <mergeCell ref="L288:L290"/>
    <mergeCell ref="M288:M290"/>
    <mergeCell ref="N288:N290"/>
    <mergeCell ref="O288:O290"/>
    <mergeCell ref="L292:L294"/>
    <mergeCell ref="O292:O294"/>
    <mergeCell ref="M292:M294"/>
    <mergeCell ref="N292:N294"/>
    <mergeCell ref="L296:L298"/>
    <mergeCell ref="M296:M298"/>
    <mergeCell ref="N296:N298"/>
    <mergeCell ref="O296:O298"/>
    <mergeCell ref="L302:L304"/>
    <mergeCell ref="O302:O304"/>
    <mergeCell ref="M310:M312"/>
    <mergeCell ref="N310:N312"/>
    <mergeCell ref="L314:L316"/>
    <mergeCell ref="M314:M316"/>
    <mergeCell ref="N314:N316"/>
    <mergeCell ref="O314:O316"/>
    <mergeCell ref="M302:M304"/>
    <mergeCell ref="N302:N304"/>
    <mergeCell ref="L306:L308"/>
    <mergeCell ref="M306:M308"/>
    <mergeCell ref="N306:N308"/>
    <mergeCell ref="O306:O308"/>
    <mergeCell ref="L310:L312"/>
    <mergeCell ref="O310:O312"/>
    <mergeCell ref="B6:B8"/>
    <mergeCell ref="B10:B12"/>
    <mergeCell ref="C10:C12"/>
    <mergeCell ref="B14:B16"/>
    <mergeCell ref="C14:C16"/>
    <mergeCell ref="B18:B20"/>
    <mergeCell ref="C18:C20"/>
    <mergeCell ref="B38:B40"/>
    <mergeCell ref="C38:C40"/>
    <mergeCell ref="B42:B44"/>
    <mergeCell ref="C42:C44"/>
    <mergeCell ref="B46:B48"/>
    <mergeCell ref="C46:C48"/>
    <mergeCell ref="C50:C52"/>
    <mergeCell ref="B50:B52"/>
    <mergeCell ref="B54:B56"/>
    <mergeCell ref="C54:C56"/>
    <mergeCell ref="B58:B60"/>
    <mergeCell ref="C58:C60"/>
    <mergeCell ref="B62:B64"/>
    <mergeCell ref="C62:C64"/>
    <mergeCell ref="B66:B68"/>
    <mergeCell ref="C66:C68"/>
    <mergeCell ref="B70:B72"/>
    <mergeCell ref="C70:C72"/>
    <mergeCell ref="B74:B76"/>
    <mergeCell ref="C74:C76"/>
    <mergeCell ref="C78:C80"/>
    <mergeCell ref="B78:B80"/>
    <mergeCell ref="B82:B84"/>
    <mergeCell ref="C82:C84"/>
    <mergeCell ref="B86:B88"/>
    <mergeCell ref="C86:C88"/>
    <mergeCell ref="B90:B92"/>
    <mergeCell ref="C90:C92"/>
    <mergeCell ref="B94:B96"/>
    <mergeCell ref="C94:C96"/>
    <mergeCell ref="B98:B100"/>
    <mergeCell ref="C98:C100"/>
    <mergeCell ref="B102:B104"/>
    <mergeCell ref="C102:C104"/>
    <mergeCell ref="C106:C108"/>
    <mergeCell ref="B106:B108"/>
    <mergeCell ref="B110:B112"/>
    <mergeCell ref="C110:C112"/>
    <mergeCell ref="B114:B116"/>
    <mergeCell ref="C114:C116"/>
    <mergeCell ref="B120:B122"/>
    <mergeCell ref="C120:C122"/>
    <mergeCell ref="B216:B218"/>
    <mergeCell ref="C216:C218"/>
    <mergeCell ref="B220:B222"/>
    <mergeCell ref="C220:C222"/>
    <mergeCell ref="B224:B226"/>
    <mergeCell ref="C224:C226"/>
    <mergeCell ref="C228:C230"/>
    <mergeCell ref="B228:B230"/>
    <mergeCell ref="B234:B236"/>
    <mergeCell ref="C234:C236"/>
    <mergeCell ref="B238:B240"/>
    <mergeCell ref="C238:C240"/>
    <mergeCell ref="B242:B244"/>
    <mergeCell ref="C242:C244"/>
    <mergeCell ref="B246:B248"/>
    <mergeCell ref="C246:C248"/>
    <mergeCell ref="B250:B252"/>
    <mergeCell ref="C250:C252"/>
    <mergeCell ref="B254:B256"/>
    <mergeCell ref="C254:C256"/>
    <mergeCell ref="C260:C262"/>
    <mergeCell ref="B260:B262"/>
    <mergeCell ref="B264:B266"/>
    <mergeCell ref="C264:C266"/>
    <mergeCell ref="B268:B270"/>
    <mergeCell ref="C268:C270"/>
    <mergeCell ref="B272:B274"/>
    <mergeCell ref="C272:C274"/>
    <mergeCell ref="B276:B278"/>
    <mergeCell ref="C276:C278"/>
    <mergeCell ref="B280:B282"/>
    <mergeCell ref="C280:C282"/>
    <mergeCell ref="B284:B286"/>
    <mergeCell ref="C284:C286"/>
    <mergeCell ref="C288:C290"/>
    <mergeCell ref="B288:B290"/>
    <mergeCell ref="B292:B294"/>
    <mergeCell ref="C292:C294"/>
    <mergeCell ref="B296:B298"/>
    <mergeCell ref="C296:C298"/>
    <mergeCell ref="B302:B304"/>
    <mergeCell ref="C302:C304"/>
    <mergeCell ref="B306:B308"/>
    <mergeCell ref="C306:C308"/>
    <mergeCell ref="B310:B312"/>
    <mergeCell ref="C310:C312"/>
    <mergeCell ref="B314:B316"/>
    <mergeCell ref="C314:C316"/>
    <mergeCell ref="C318:C320"/>
    <mergeCell ref="B318:B320"/>
    <mergeCell ref="B322:B324"/>
    <mergeCell ref="C322:C324"/>
    <mergeCell ref="B326:B328"/>
    <mergeCell ref="C326:C328"/>
    <mergeCell ref="B332:B334"/>
    <mergeCell ref="C332:C334"/>
    <mergeCell ref="B336:B338"/>
    <mergeCell ref="C336:C338"/>
    <mergeCell ref="B340:B342"/>
    <mergeCell ref="C340:C342"/>
    <mergeCell ref="B344:B346"/>
    <mergeCell ref="C344:C346"/>
    <mergeCell ref="C348:C350"/>
    <mergeCell ref="B348:B350"/>
    <mergeCell ref="B352:B354"/>
    <mergeCell ref="C352:C354"/>
    <mergeCell ref="B356:B358"/>
    <mergeCell ref="C356:C358"/>
    <mergeCell ref="B360:B362"/>
    <mergeCell ref="C360:C362"/>
    <mergeCell ref="B364:B366"/>
    <mergeCell ref="C364:C366"/>
    <mergeCell ref="B370:B372"/>
    <mergeCell ref="C370:C372"/>
    <mergeCell ref="B374:B376"/>
    <mergeCell ref="C374:C376"/>
    <mergeCell ref="C378:C380"/>
    <mergeCell ref="B378:B380"/>
    <mergeCell ref="B382:B384"/>
    <mergeCell ref="C382:C384"/>
    <mergeCell ref="B386:B388"/>
    <mergeCell ref="C386:C388"/>
    <mergeCell ref="B390:B392"/>
    <mergeCell ref="C390:C392"/>
    <mergeCell ref="M520:M522"/>
    <mergeCell ref="N520:N522"/>
    <mergeCell ref="L524:L526"/>
    <mergeCell ref="M524:M526"/>
    <mergeCell ref="N524:N526"/>
    <mergeCell ref="O524:O526"/>
    <mergeCell ref="L530:L532"/>
    <mergeCell ref="O530:O532"/>
    <mergeCell ref="M530:M532"/>
    <mergeCell ref="N530:N532"/>
    <mergeCell ref="L534:L536"/>
    <mergeCell ref="M534:M536"/>
    <mergeCell ref="N534:N536"/>
    <mergeCell ref="O534:O536"/>
    <mergeCell ref="L538:L540"/>
    <mergeCell ref="O538:O540"/>
    <mergeCell ref="N344:N346"/>
    <mergeCell ref="O344:O346"/>
    <mergeCell ref="L348:L350"/>
    <mergeCell ref="M348:M350"/>
    <mergeCell ref="N348:N350"/>
    <mergeCell ref="O348:O350"/>
    <mergeCell ref="L352:L354"/>
    <mergeCell ref="O352:O354"/>
    <mergeCell ref="M352:M354"/>
    <mergeCell ref="N352:N354"/>
    <mergeCell ref="L356:L358"/>
    <mergeCell ref="M356:M358"/>
    <mergeCell ref="N356:N358"/>
    <mergeCell ref="O356:O358"/>
    <mergeCell ref="O360:O362"/>
    <mergeCell ref="N370:N372"/>
    <mergeCell ref="O370:O372"/>
    <mergeCell ref="L360:L362"/>
    <mergeCell ref="L364:L366"/>
    <mergeCell ref="M364:M366"/>
    <mergeCell ref="N364:N366"/>
    <mergeCell ref="O364:O366"/>
    <mergeCell ref="L370:L372"/>
    <mergeCell ref="M370:M372"/>
    <mergeCell ref="L374:L376"/>
    <mergeCell ref="M374:M376"/>
    <mergeCell ref="N374:N376"/>
    <mergeCell ref="O374:O376"/>
    <mergeCell ref="M378:M380"/>
    <mergeCell ref="N378:N380"/>
    <mergeCell ref="O378:O380"/>
    <mergeCell ref="N386:N388"/>
    <mergeCell ref="O386:O388"/>
    <mergeCell ref="M554:M556"/>
    <mergeCell ref="N554:N556"/>
    <mergeCell ref="O554:O556"/>
    <mergeCell ref="B778:B780"/>
    <mergeCell ref="C778:C780"/>
    <mergeCell ref="B782:B784"/>
    <mergeCell ref="C782:C784"/>
    <mergeCell ref="B786:B788"/>
    <mergeCell ref="C786:C788"/>
    <mergeCell ref="C790:C792"/>
    <mergeCell ref="B790:B792"/>
    <mergeCell ref="B796:B798"/>
    <mergeCell ref="C796:C798"/>
    <mergeCell ref="B800:B802"/>
    <mergeCell ref="C800:C802"/>
    <mergeCell ref="B804:B806"/>
    <mergeCell ref="C804:C806"/>
    <mergeCell ref="B836:B838"/>
    <mergeCell ref="C836:C838"/>
    <mergeCell ref="B840:B842"/>
    <mergeCell ref="C840:C842"/>
    <mergeCell ref="B844:B846"/>
    <mergeCell ref="C844:C846"/>
    <mergeCell ref="C850:C852"/>
    <mergeCell ref="B850:B852"/>
    <mergeCell ref="B854:B856"/>
    <mergeCell ref="C854:C856"/>
    <mergeCell ref="B858:B860"/>
    <mergeCell ref="C858:C860"/>
    <mergeCell ref="B862:B864"/>
    <mergeCell ref="C862:C864"/>
    <mergeCell ref="B866:B868"/>
    <mergeCell ref="C866:C868"/>
    <mergeCell ref="B870:B872"/>
    <mergeCell ref="C870:C872"/>
    <mergeCell ref="B874:B876"/>
    <mergeCell ref="C874:C876"/>
    <mergeCell ref="C880:C882"/>
    <mergeCell ref="B880:B882"/>
    <mergeCell ref="B884:B886"/>
    <mergeCell ref="C884:C886"/>
    <mergeCell ref="B888:B890"/>
    <mergeCell ref="C888:C890"/>
    <mergeCell ref="B892:B894"/>
    <mergeCell ref="C892:C894"/>
    <mergeCell ref="B124:B126"/>
    <mergeCell ref="C124:C126"/>
    <mergeCell ref="B128:B130"/>
    <mergeCell ref="C128:C130"/>
    <mergeCell ref="B132:B134"/>
    <mergeCell ref="C132:C134"/>
    <mergeCell ref="C138:C140"/>
    <mergeCell ref="B138:B140"/>
    <mergeCell ref="B142:B144"/>
    <mergeCell ref="C142:C144"/>
    <mergeCell ref="B148:B150"/>
    <mergeCell ref="C148:C150"/>
    <mergeCell ref="B152:B154"/>
    <mergeCell ref="C152:C154"/>
    <mergeCell ref="B156:B158"/>
    <mergeCell ref="C156:C158"/>
    <mergeCell ref="B160:B162"/>
    <mergeCell ref="C160:C162"/>
    <mergeCell ref="B164:B166"/>
    <mergeCell ref="C164:C166"/>
    <mergeCell ref="C168:C170"/>
    <mergeCell ref="B168:B170"/>
    <mergeCell ref="B174:B176"/>
    <mergeCell ref="C174:C176"/>
    <mergeCell ref="B178:B180"/>
    <mergeCell ref="C178:C180"/>
    <mergeCell ref="B182:B184"/>
    <mergeCell ref="C182:C184"/>
    <mergeCell ref="B186:B188"/>
    <mergeCell ref="C186:C188"/>
    <mergeCell ref="B190:B192"/>
    <mergeCell ref="C190:C192"/>
    <mergeCell ref="B194:B196"/>
    <mergeCell ref="C194:C196"/>
    <mergeCell ref="C198:C200"/>
    <mergeCell ref="B198:B200"/>
    <mergeCell ref="B202:B204"/>
    <mergeCell ref="C202:C204"/>
    <mergeCell ref="B208:B210"/>
    <mergeCell ref="C208:C210"/>
    <mergeCell ref="B212:B214"/>
    <mergeCell ref="C212:C214"/>
    <mergeCell ref="B896:B898"/>
    <mergeCell ref="C896:C898"/>
    <mergeCell ref="B900:B902"/>
    <mergeCell ref="C900:C902"/>
    <mergeCell ref="M850:M852"/>
    <mergeCell ref="N850:N852"/>
    <mergeCell ref="D854:K854"/>
    <mergeCell ref="D858:K858"/>
    <mergeCell ref="D862:K862"/>
    <mergeCell ref="L850:L852"/>
    <mergeCell ref="L854:L856"/>
    <mergeCell ref="M854:M856"/>
    <mergeCell ref="N854:N856"/>
    <mergeCell ref="O854:O856"/>
    <mergeCell ref="L858:L860"/>
    <mergeCell ref="M858:M860"/>
    <mergeCell ref="D870:K870"/>
    <mergeCell ref="D874:K874"/>
    <mergeCell ref="M874:M876"/>
    <mergeCell ref="N874:N876"/>
    <mergeCell ref="O874:O876"/>
    <mergeCell ref="C878:O878"/>
    <mergeCell ref="D880:K880"/>
    <mergeCell ref="D884:K884"/>
    <mergeCell ref="L874:L876"/>
    <mergeCell ref="L880:L882"/>
    <mergeCell ref="M880:M882"/>
    <mergeCell ref="N880:N882"/>
    <mergeCell ref="O880:O882"/>
    <mergeCell ref="L884:L886"/>
    <mergeCell ref="M884:M886"/>
    <mergeCell ref="D896:K896"/>
    <mergeCell ref="D900:K900"/>
    <mergeCell ref="N884:N886"/>
    <mergeCell ref="O884:O886"/>
    <mergeCell ref="D888:K888"/>
    <mergeCell ref="M888:M890"/>
    <mergeCell ref="N888:N890"/>
    <mergeCell ref="O888:O890"/>
    <mergeCell ref="D892:K892"/>
    <mergeCell ref="L900:L902"/>
    <mergeCell ref="M900:M902"/>
    <mergeCell ref="N900:N902"/>
    <mergeCell ref="O900:O902"/>
    <mergeCell ref="L888:L890"/>
    <mergeCell ref="L892:L894"/>
    <mergeCell ref="M892:M894"/>
    <mergeCell ref="N892:N894"/>
    <mergeCell ref="O892:O894"/>
    <mergeCell ref="L896:L898"/>
    <mergeCell ref="M896:M898"/>
    <mergeCell ref="N758:N760"/>
    <mergeCell ref="O758:O760"/>
    <mergeCell ref="L762:L764"/>
    <mergeCell ref="M762:M764"/>
    <mergeCell ref="N762:N764"/>
    <mergeCell ref="O762:O764"/>
    <mergeCell ref="L754:L756"/>
    <mergeCell ref="M754:M756"/>
    <mergeCell ref="N754:N756"/>
    <mergeCell ref="O754:O756"/>
    <mergeCell ref="D758:K758"/>
    <mergeCell ref="L758:L760"/>
    <mergeCell ref="M758:M760"/>
    <mergeCell ref="D840:K840"/>
    <mergeCell ref="D844:K844"/>
    <mergeCell ref="C848:O848"/>
    <mergeCell ref="D850:K850"/>
    <mergeCell ref="D836:K836"/>
    <mergeCell ref="L836:L838"/>
    <mergeCell ref="M836:M838"/>
    <mergeCell ref="N836:N838"/>
    <mergeCell ref="O836:O838"/>
    <mergeCell ref="L840:L842"/>
    <mergeCell ref="O840:O842"/>
    <mergeCell ref="M840:M842"/>
    <mergeCell ref="N840:N842"/>
    <mergeCell ref="L844:L846"/>
    <mergeCell ref="M844:M846"/>
    <mergeCell ref="N844:N846"/>
    <mergeCell ref="O844:O846"/>
    <mergeCell ref="O850:O852"/>
    <mergeCell ref="N858:N860"/>
    <mergeCell ref="O858:O860"/>
    <mergeCell ref="N896:N898"/>
    <mergeCell ref="O896:O898"/>
    <mergeCell ref="B394:B396"/>
    <mergeCell ref="C394:C396"/>
    <mergeCell ref="B398:B400"/>
    <mergeCell ref="C398:C400"/>
    <mergeCell ref="B402:B404"/>
    <mergeCell ref="C402:C404"/>
    <mergeCell ref="C406:C408"/>
    <mergeCell ref="B406:B408"/>
    <mergeCell ref="B410:B412"/>
    <mergeCell ref="C410:C412"/>
    <mergeCell ref="B414:B416"/>
    <mergeCell ref="C414:C416"/>
    <mergeCell ref="B420:B422"/>
    <mergeCell ref="C420:C422"/>
    <mergeCell ref="B424:B426"/>
    <mergeCell ref="C424:C426"/>
    <mergeCell ref="B428:B430"/>
    <mergeCell ref="C428:C430"/>
    <mergeCell ref="B432:B434"/>
    <mergeCell ref="C432:C434"/>
    <mergeCell ref="C436:C438"/>
    <mergeCell ref="B436:B438"/>
    <mergeCell ref="B440:B442"/>
    <mergeCell ref="C440:C442"/>
    <mergeCell ref="B444:B446"/>
    <mergeCell ref="C444:C446"/>
    <mergeCell ref="B448:B450"/>
    <mergeCell ref="C448:C450"/>
    <mergeCell ref="B454:B456"/>
    <mergeCell ref="C454:C456"/>
    <mergeCell ref="B458:B460"/>
    <mergeCell ref="C458:C460"/>
    <mergeCell ref="B462:B464"/>
    <mergeCell ref="C462:C464"/>
    <mergeCell ref="C466:C468"/>
    <mergeCell ref="B466:B468"/>
    <mergeCell ref="B470:B472"/>
    <mergeCell ref="C470:C472"/>
    <mergeCell ref="B474:B476"/>
    <mergeCell ref="C474:C476"/>
    <mergeCell ref="B478:B480"/>
    <mergeCell ref="C478:C480"/>
    <mergeCell ref="B482:B484"/>
    <mergeCell ref="C482:C484"/>
    <mergeCell ref="B486:B488"/>
    <mergeCell ref="C486:C488"/>
    <mergeCell ref="B490:B492"/>
    <mergeCell ref="C490:C492"/>
    <mergeCell ref="C494:C496"/>
    <mergeCell ref="B494:B496"/>
    <mergeCell ref="B498:B500"/>
    <mergeCell ref="C498:C500"/>
    <mergeCell ref="B504:B506"/>
    <mergeCell ref="C504:C506"/>
    <mergeCell ref="B508:B510"/>
    <mergeCell ref="C508:C510"/>
    <mergeCell ref="B512:B514"/>
    <mergeCell ref="C512:C514"/>
    <mergeCell ref="B516:B518"/>
    <mergeCell ref="C516:C518"/>
    <mergeCell ref="B520:B522"/>
    <mergeCell ref="C520:C522"/>
    <mergeCell ref="C524:C526"/>
    <mergeCell ref="B524:B526"/>
    <mergeCell ref="B530:B532"/>
    <mergeCell ref="C530:C532"/>
    <mergeCell ref="B534:B536"/>
    <mergeCell ref="C534:C536"/>
    <mergeCell ref="B538:B540"/>
    <mergeCell ref="C538:C540"/>
    <mergeCell ref="B542:B544"/>
    <mergeCell ref="C542:C544"/>
    <mergeCell ref="B546:B548"/>
    <mergeCell ref="C546:C548"/>
    <mergeCell ref="B550:B552"/>
    <mergeCell ref="C550:C552"/>
    <mergeCell ref="C554:C556"/>
    <mergeCell ref="B554:B556"/>
    <mergeCell ref="B558:B560"/>
    <mergeCell ref="C558:C560"/>
    <mergeCell ref="B562:B564"/>
    <mergeCell ref="C562:C564"/>
    <mergeCell ref="B568:B570"/>
    <mergeCell ref="C568:C570"/>
    <mergeCell ref="N866:N868"/>
    <mergeCell ref="O866:O868"/>
    <mergeCell ref="L870:L872"/>
    <mergeCell ref="M870:M872"/>
    <mergeCell ref="N870:N872"/>
    <mergeCell ref="O870:O872"/>
    <mergeCell ref="L862:L864"/>
    <mergeCell ref="M862:M864"/>
    <mergeCell ref="N862:N864"/>
    <mergeCell ref="O862:O864"/>
    <mergeCell ref="D866:K866"/>
    <mergeCell ref="L866:L868"/>
    <mergeCell ref="M866:M868"/>
  </mergeCells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5" priority="1" operator="containsText" text="SINAPI-SINT">
      <formula>NOT(ISERROR(SEARCH(("SINAPI-SINT"),(L3))))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6" priority="2" operator="containsText" text="SINAPI-ANALI">
      <formula>NOT(ISERROR(SEARCH(("SINAPI-ANALI"),(L3))))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7" priority="3" operator="containsText" text="SINAPI-INSU">
      <formula>NOT(ISERROR(SEARCH(("SINAPI-INSU"),(L3))))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Blanks" dxfId="8" priority="4">
      <formula>LEN(TRIM(L3))=0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9" priority="5" operator="containsText" text="SIURB-EDIF-UNIT">
      <formula>NOT(ISERROR(SEARCH(("SIURB-EDIF-UNIT"),(L3))))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10" priority="6" operator="containsText" text="SIURB-EDIF-COMP">
      <formula>NOT(ISERROR(SEARCH(("SIURB-EDIF-COMP"),(L3))))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11" priority="7" operator="containsText" text="SIURB-INFRA-UNIT">
      <formula>NOT(ISERROR(SEARCH(("SIURB-INFRA-UNIT"),(L3))))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12" priority="8" operator="containsText" text="SIURB-INFRA-COMP">
      <formula>NOT(ISERROR(SEARCH(("SIURB-INFRA-COMP"),(L3))))</formula>
    </cfRule>
  </conditionalFormatting>
  <conditionalFormatting sqref="L3:L135 L137:L145 L147:L171 L173:L205 L207:L231 L233:L257 L259:L299 L301:L329 L331:L367 L369:L417 L419:L451 L453:L501 L503:L527 L529:L565 L567:L591 L593:L617 L619:L643 L645:L693 L695:L743 L745:L793 L795:L847 L849:L877 L879:L903">
    <cfRule type="containsText" dxfId="13" priority="9" operator="containsText" text="COMPOSIÇÃO">
      <formula>NOT(ISERROR(SEARCH(("COMPOSIÇÃO"),(L3))))</formula>
    </cfRule>
  </conditionalFormatting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cols>
    <col customWidth="1" min="2" max="2" width="28.5"/>
    <col customWidth="1" min="3" max="3" width="10.75"/>
    <col customWidth="1" min="4" max="4" width="13.38"/>
    <col customWidth="1" min="5" max="5" width="13.13"/>
    <col customWidth="1" hidden="1" min="8" max="8" width="18.25"/>
    <col customWidth="1" min="9" max="9" width="18.25"/>
    <col customWidth="1" min="10" max="10" width="39.13"/>
    <col customWidth="1" min="11" max="11" width="15.0"/>
    <col hidden="1" min="13" max="14" width="12.63"/>
    <col customWidth="1" min="15" max="15" width="3.38"/>
  </cols>
  <sheetData>
    <row r="1">
      <c r="A1" s="2" t="s">
        <v>487</v>
      </c>
      <c r="B1" s="305"/>
      <c r="C1" s="306"/>
      <c r="D1" s="306"/>
      <c r="E1" s="307"/>
      <c r="F1" s="306"/>
      <c r="G1" s="308"/>
      <c r="H1" s="309" t="s">
        <v>488</v>
      </c>
      <c r="I1" s="306"/>
      <c r="J1" s="310"/>
      <c r="K1" s="311"/>
      <c r="L1" s="311"/>
      <c r="M1" s="309" t="s">
        <v>488</v>
      </c>
      <c r="N1" s="309" t="s">
        <v>488</v>
      </c>
      <c r="O1" s="312"/>
    </row>
    <row r="2">
      <c r="A2" s="313"/>
      <c r="B2" s="314"/>
      <c r="C2" s="314"/>
      <c r="D2" s="314"/>
      <c r="E2" s="314"/>
      <c r="F2" s="314"/>
      <c r="G2" s="315"/>
      <c r="H2" s="314"/>
      <c r="I2" s="314"/>
      <c r="J2" s="316"/>
      <c r="K2" s="312"/>
      <c r="L2" s="312"/>
      <c r="M2" s="312"/>
      <c r="N2" s="312"/>
      <c r="O2" s="312"/>
    </row>
    <row r="3">
      <c r="A3" s="317" t="s">
        <v>489</v>
      </c>
      <c r="B3" s="318" t="s">
        <v>490</v>
      </c>
      <c r="C3" s="319" t="s">
        <v>491</v>
      </c>
      <c r="D3" s="320" t="s">
        <v>458</v>
      </c>
      <c r="E3" s="321" t="s">
        <v>492</v>
      </c>
      <c r="F3" s="322" t="s">
        <v>493</v>
      </c>
      <c r="G3" s="323" t="s">
        <v>494</v>
      </c>
      <c r="H3" s="324" t="s">
        <v>448</v>
      </c>
      <c r="I3" s="324" t="s">
        <v>448</v>
      </c>
      <c r="J3" s="319" t="s">
        <v>495</v>
      </c>
      <c r="K3" s="319" t="s">
        <v>496</v>
      </c>
      <c r="L3" s="325" t="s">
        <v>497</v>
      </c>
      <c r="M3" s="326" t="s">
        <v>450</v>
      </c>
      <c r="N3" s="321" t="s">
        <v>492</v>
      </c>
      <c r="O3" s="327"/>
    </row>
    <row r="4">
      <c r="A4" s="328" t="s">
        <v>93</v>
      </c>
      <c r="B4" s="329" t="s">
        <v>95</v>
      </c>
      <c r="C4" s="330" t="s">
        <v>38</v>
      </c>
      <c r="D4" s="329" t="s">
        <v>498</v>
      </c>
      <c r="E4" s="331">
        <v>20868.36</v>
      </c>
      <c r="F4" s="332" t="s">
        <v>499</v>
      </c>
      <c r="G4" s="333" t="s">
        <v>500</v>
      </c>
      <c r="H4" s="334" t="s">
        <v>501</v>
      </c>
      <c r="I4" s="329" t="s">
        <v>502</v>
      </c>
      <c r="J4" s="329" t="s">
        <v>95</v>
      </c>
      <c r="K4" s="330" t="s">
        <v>38</v>
      </c>
      <c r="L4" s="335">
        <v>1.0</v>
      </c>
      <c r="M4" s="336" t="str">
        <f>VLOOKUP(G4,'4_COMP_insumos'!B:G,6,0)</f>
        <v>#REF!</v>
      </c>
      <c r="N4" s="337" t="str">
        <f>M4*L4</f>
        <v>#REF!</v>
      </c>
      <c r="O4" s="338"/>
    </row>
    <row r="5">
      <c r="A5" s="339"/>
      <c r="B5" s="340"/>
      <c r="C5" s="340"/>
      <c r="D5" s="340"/>
      <c r="E5" s="340"/>
      <c r="F5" s="340"/>
      <c r="G5" s="341"/>
      <c r="H5" s="340"/>
      <c r="I5" s="340"/>
      <c r="J5" s="342"/>
      <c r="K5" s="343"/>
      <c r="L5" s="312"/>
      <c r="M5" s="312"/>
      <c r="N5" s="312"/>
      <c r="O5" s="312"/>
    </row>
    <row r="6">
      <c r="A6" s="317" t="s">
        <v>489</v>
      </c>
      <c r="B6" s="318" t="s">
        <v>490</v>
      </c>
      <c r="C6" s="319" t="s">
        <v>491</v>
      </c>
      <c r="D6" s="320" t="s">
        <v>458</v>
      </c>
      <c r="E6" s="321" t="s">
        <v>492</v>
      </c>
      <c r="F6" s="322" t="s">
        <v>493</v>
      </c>
      <c r="G6" s="323" t="s">
        <v>494</v>
      </c>
      <c r="H6" s="324" t="s">
        <v>448</v>
      </c>
      <c r="I6" s="324" t="s">
        <v>448</v>
      </c>
      <c r="J6" s="319" t="s">
        <v>495</v>
      </c>
      <c r="K6" s="319" t="s">
        <v>496</v>
      </c>
      <c r="L6" s="325" t="s">
        <v>497</v>
      </c>
      <c r="M6" s="326" t="s">
        <v>450</v>
      </c>
      <c r="N6" s="321" t="s">
        <v>492</v>
      </c>
      <c r="O6" s="344"/>
    </row>
    <row r="7">
      <c r="A7" s="345" t="s">
        <v>503</v>
      </c>
      <c r="B7" s="329" t="s">
        <v>504</v>
      </c>
      <c r="C7" s="330" t="s">
        <v>149</v>
      </c>
      <c r="D7" s="329" t="s">
        <v>498</v>
      </c>
      <c r="E7" s="331">
        <v>1705.54</v>
      </c>
      <c r="F7" s="332" t="s">
        <v>499</v>
      </c>
      <c r="G7" s="333" t="s">
        <v>505</v>
      </c>
      <c r="H7" s="334" t="s">
        <v>501</v>
      </c>
      <c r="I7" s="329" t="s">
        <v>506</v>
      </c>
      <c r="J7" s="329" t="s">
        <v>504</v>
      </c>
      <c r="K7" s="330" t="s">
        <v>38</v>
      </c>
      <c r="L7" s="335">
        <v>1.0</v>
      </c>
      <c r="M7" s="336" t="str">
        <f>VLOOKUP(G7,'4_COMP_insumos'!B:G,6,0)</f>
        <v>#REF!</v>
      </c>
      <c r="N7" s="337" t="str">
        <f>M7*L7</f>
        <v>#REF!</v>
      </c>
      <c r="O7" s="312"/>
    </row>
    <row r="8">
      <c r="A8" s="339"/>
      <c r="B8" s="340"/>
      <c r="C8" s="340"/>
      <c r="D8" s="340"/>
      <c r="E8" s="340"/>
      <c r="F8" s="340"/>
      <c r="G8" s="341"/>
      <c r="H8" s="340"/>
      <c r="I8" s="340"/>
      <c r="J8" s="342"/>
      <c r="K8" s="343"/>
      <c r="L8" s="312"/>
      <c r="M8" s="312"/>
      <c r="N8" s="312"/>
      <c r="O8" s="312"/>
    </row>
    <row r="9">
      <c r="A9" s="317" t="s">
        <v>489</v>
      </c>
      <c r="B9" s="318" t="s">
        <v>490</v>
      </c>
      <c r="C9" s="319" t="s">
        <v>491</v>
      </c>
      <c r="D9" s="320" t="s">
        <v>458</v>
      </c>
      <c r="E9" s="321" t="s">
        <v>492</v>
      </c>
      <c r="F9" s="322" t="s">
        <v>493</v>
      </c>
      <c r="G9" s="323" t="s">
        <v>494</v>
      </c>
      <c r="H9" s="324" t="s">
        <v>448</v>
      </c>
      <c r="I9" s="324" t="s">
        <v>448</v>
      </c>
      <c r="J9" s="319" t="s">
        <v>495</v>
      </c>
      <c r="K9" s="319" t="s">
        <v>496</v>
      </c>
      <c r="L9" s="325" t="s">
        <v>497</v>
      </c>
      <c r="M9" s="326" t="s">
        <v>450</v>
      </c>
      <c r="N9" s="321" t="s">
        <v>492</v>
      </c>
      <c r="O9" s="344"/>
    </row>
    <row r="10">
      <c r="A10" s="345" t="s">
        <v>147</v>
      </c>
      <c r="B10" s="329" t="s">
        <v>148</v>
      </c>
      <c r="C10" s="330" t="s">
        <v>149</v>
      </c>
      <c r="D10" s="329" t="s">
        <v>498</v>
      </c>
      <c r="E10" s="331">
        <v>3244.91</v>
      </c>
      <c r="F10" s="332" t="s">
        <v>499</v>
      </c>
      <c r="G10" s="333" t="s">
        <v>507</v>
      </c>
      <c r="H10" s="334" t="s">
        <v>501</v>
      </c>
      <c r="I10" s="329" t="s">
        <v>506</v>
      </c>
      <c r="J10" s="329" t="s">
        <v>148</v>
      </c>
      <c r="K10" s="330" t="s">
        <v>38</v>
      </c>
      <c r="L10" s="335">
        <v>1.0</v>
      </c>
      <c r="M10" s="336" t="str">
        <f>VLOOKUP(G10,'4_COMP_insumos'!B:G,6,0)</f>
        <v>#REF!</v>
      </c>
      <c r="N10" s="337" t="str">
        <f>M10*L10</f>
        <v>#REF!</v>
      </c>
      <c r="O10" s="312"/>
    </row>
    <row r="11">
      <c r="A11" s="339"/>
      <c r="B11" s="340"/>
      <c r="C11" s="340"/>
      <c r="D11" s="340"/>
      <c r="E11" s="340"/>
      <c r="F11" s="340"/>
      <c r="G11" s="341"/>
      <c r="H11" s="340"/>
      <c r="I11" s="340"/>
      <c r="J11" s="342"/>
      <c r="K11" s="343"/>
      <c r="L11" s="312"/>
      <c r="M11" s="312"/>
      <c r="N11" s="312"/>
      <c r="O11" s="312"/>
    </row>
    <row r="12">
      <c r="A12" s="317" t="s">
        <v>489</v>
      </c>
      <c r="B12" s="318" t="s">
        <v>490</v>
      </c>
      <c r="C12" s="319" t="s">
        <v>491</v>
      </c>
      <c r="D12" s="320" t="s">
        <v>458</v>
      </c>
      <c r="E12" s="321" t="s">
        <v>492</v>
      </c>
      <c r="F12" s="322" t="s">
        <v>493</v>
      </c>
      <c r="G12" s="323" t="s">
        <v>494</v>
      </c>
      <c r="H12" s="324" t="s">
        <v>448</v>
      </c>
      <c r="I12" s="324" t="s">
        <v>448</v>
      </c>
      <c r="J12" s="319" t="s">
        <v>495</v>
      </c>
      <c r="K12" s="319" t="s">
        <v>496</v>
      </c>
      <c r="L12" s="325" t="s">
        <v>497</v>
      </c>
      <c r="M12" s="326" t="s">
        <v>450</v>
      </c>
      <c r="N12" s="321" t="s">
        <v>492</v>
      </c>
      <c r="O12" s="344"/>
    </row>
    <row r="13">
      <c r="A13" s="345" t="s">
        <v>161</v>
      </c>
      <c r="B13" s="329" t="s">
        <v>162</v>
      </c>
      <c r="C13" s="330" t="s">
        <v>38</v>
      </c>
      <c r="D13" s="329" t="s">
        <v>498</v>
      </c>
      <c r="E13" s="331">
        <v>1637.64</v>
      </c>
      <c r="F13" s="332" t="s">
        <v>499</v>
      </c>
      <c r="G13" s="333" t="s">
        <v>508</v>
      </c>
      <c r="H13" s="333" t="str">
        <f>'0_critérios'!$A$9</f>
        <v>SINAPI-INSU-ABR/26</v>
      </c>
      <c r="I13" s="329" t="s">
        <v>506</v>
      </c>
      <c r="J13" s="329" t="s">
        <v>162</v>
      </c>
      <c r="K13" s="330" t="s">
        <v>38</v>
      </c>
      <c r="L13" s="335">
        <v>1.0</v>
      </c>
      <c r="M13" s="346" t="str">
        <f>IFERROR(__xludf.DUMMYFUNCTION("VLOOKUP(G13,IMPORTRANGE('0_critérios'!$C$9,'0_critérios'!$B$9),5,0)"),"#N/A")</f>
        <v>#N/A</v>
      </c>
      <c r="N13" s="337" t="str">
        <f>M13*L13</f>
        <v>#N/A</v>
      </c>
      <c r="O13" s="312"/>
    </row>
    <row r="14">
      <c r="A14" s="339"/>
      <c r="B14" s="340"/>
      <c r="C14" s="340"/>
      <c r="D14" s="340"/>
      <c r="E14" s="340"/>
      <c r="F14" s="340"/>
      <c r="G14" s="341"/>
      <c r="H14" s="340"/>
      <c r="I14" s="340"/>
      <c r="J14" s="342"/>
      <c r="K14" s="312"/>
      <c r="L14" s="312"/>
      <c r="M14" s="312"/>
      <c r="N14" s="312"/>
      <c r="O14" s="312"/>
    </row>
    <row r="15">
      <c r="A15" s="317" t="s">
        <v>489</v>
      </c>
      <c r="B15" s="318" t="s">
        <v>490</v>
      </c>
      <c r="C15" s="319" t="s">
        <v>491</v>
      </c>
      <c r="D15" s="320" t="s">
        <v>458</v>
      </c>
      <c r="E15" s="321" t="s">
        <v>492</v>
      </c>
      <c r="F15" s="322" t="s">
        <v>493</v>
      </c>
      <c r="G15" s="323" t="s">
        <v>494</v>
      </c>
      <c r="H15" s="324" t="s">
        <v>448</v>
      </c>
      <c r="I15" s="324" t="s">
        <v>448</v>
      </c>
      <c r="J15" s="319" t="s">
        <v>495</v>
      </c>
      <c r="K15" s="319" t="s">
        <v>496</v>
      </c>
      <c r="L15" s="325" t="s">
        <v>497</v>
      </c>
      <c r="M15" s="326" t="s">
        <v>450</v>
      </c>
      <c r="N15" s="321" t="s">
        <v>492</v>
      </c>
      <c r="O15" s="344"/>
    </row>
    <row r="16">
      <c r="A16" s="345" t="s">
        <v>284</v>
      </c>
      <c r="B16" s="347" t="s">
        <v>285</v>
      </c>
      <c r="C16" s="330" t="s">
        <v>38</v>
      </c>
      <c r="D16" s="329" t="s">
        <v>498</v>
      </c>
      <c r="E16" s="331">
        <v>27378.51</v>
      </c>
      <c r="F16" s="332" t="s">
        <v>499</v>
      </c>
      <c r="G16" s="333" t="s">
        <v>509</v>
      </c>
      <c r="H16" s="334" t="s">
        <v>501</v>
      </c>
      <c r="I16" s="329" t="s">
        <v>502</v>
      </c>
      <c r="J16" s="347" t="s">
        <v>285</v>
      </c>
      <c r="K16" s="330" t="s">
        <v>38</v>
      </c>
      <c r="L16" s="335">
        <v>1.0</v>
      </c>
      <c r="M16" s="336" t="str">
        <f>VLOOKUP(G16,'4_COMP_insumos'!B:G,6,0)</f>
        <v>#REF!</v>
      </c>
      <c r="N16" s="337" t="str">
        <f>M16*L16</f>
        <v>#REF!</v>
      </c>
      <c r="O16" s="312"/>
    </row>
    <row r="17">
      <c r="A17" s="339"/>
      <c r="B17" s="340"/>
      <c r="C17" s="340"/>
      <c r="D17" s="340"/>
      <c r="E17" s="340"/>
      <c r="F17" s="340"/>
      <c r="G17" s="341"/>
      <c r="H17" s="340"/>
      <c r="I17" s="340"/>
      <c r="J17" s="342"/>
      <c r="K17" s="343"/>
      <c r="L17" s="312"/>
      <c r="M17" s="312"/>
      <c r="N17" s="312"/>
      <c r="O17" s="312"/>
    </row>
    <row r="18">
      <c r="A18" s="6"/>
      <c r="B18" s="236"/>
      <c r="C18" s="236"/>
      <c r="D18" s="236"/>
      <c r="E18" s="348"/>
      <c r="F18" s="203"/>
      <c r="G18" s="203"/>
      <c r="H18" s="203"/>
      <c r="I18" s="203"/>
      <c r="J18" s="349"/>
      <c r="K18" s="203"/>
      <c r="L18" s="203"/>
      <c r="M18" s="203"/>
      <c r="N18" s="203"/>
      <c r="O18" s="312"/>
    </row>
    <row r="19">
      <c r="A19" s="1" t="s">
        <v>510</v>
      </c>
      <c r="B19" s="236"/>
      <c r="C19" s="236"/>
      <c r="D19" s="236"/>
      <c r="E19" s="348"/>
      <c r="F19" s="203"/>
      <c r="G19" s="203"/>
      <c r="H19" s="203"/>
      <c r="I19" s="203"/>
      <c r="J19" s="349"/>
      <c r="K19" s="203"/>
      <c r="L19" s="203"/>
      <c r="M19" s="203"/>
      <c r="N19" s="203"/>
      <c r="O19" s="312"/>
    </row>
    <row r="20">
      <c r="B20" s="236"/>
      <c r="C20" s="236"/>
      <c r="D20" s="236"/>
      <c r="E20" s="348"/>
      <c r="F20" s="203"/>
      <c r="G20" s="203"/>
      <c r="H20" s="203"/>
      <c r="I20" s="203"/>
      <c r="J20" s="349"/>
      <c r="K20" s="203"/>
      <c r="L20" s="203"/>
      <c r="M20" s="203"/>
      <c r="N20" s="203"/>
      <c r="O20" s="312"/>
    </row>
  </sheetData>
  <printOptions horizontalCentered="1"/>
  <pageMargins bottom="0.75" footer="0.0" header="0.0" left="0.7" right="0.7" top="0.75"/>
  <pageSetup fitToHeight="0" paperSize="9" orientation="landscape" pageOrder="overThenDown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2.63" defaultRowHeight="15.75"/>
  <sheetData>
    <row r="1" ht="27.75" customHeight="1">
      <c r="A1" s="350" t="s">
        <v>511</v>
      </c>
      <c r="B1" s="244"/>
      <c r="C1" s="244"/>
      <c r="D1" s="244"/>
      <c r="E1" s="236"/>
      <c r="F1" s="236"/>
      <c r="G1" s="236"/>
      <c r="H1" s="236"/>
      <c r="I1" s="236"/>
      <c r="J1" s="203"/>
      <c r="K1" s="203"/>
      <c r="L1" s="203"/>
      <c r="M1" s="203"/>
      <c r="N1" s="203"/>
      <c r="O1" s="203"/>
      <c r="P1" s="203"/>
      <c r="Q1" s="203"/>
      <c r="R1" s="203"/>
      <c r="S1" s="203"/>
      <c r="T1" s="203"/>
      <c r="U1" s="203"/>
      <c r="V1" s="203"/>
      <c r="W1" s="203"/>
      <c r="X1" s="203"/>
      <c r="Y1" s="203"/>
      <c r="Z1" s="203"/>
    </row>
    <row r="2">
      <c r="A2" s="351" t="s">
        <v>512</v>
      </c>
      <c r="B2" s="104"/>
      <c r="C2" s="104"/>
      <c r="D2" s="104"/>
      <c r="E2" s="352"/>
      <c r="F2" s="353"/>
    </row>
    <row r="3">
      <c r="A3" s="354" t="s">
        <v>513</v>
      </c>
      <c r="B3" s="353" t="s">
        <v>514</v>
      </c>
      <c r="C3" s="355">
        <v>0.0446</v>
      </c>
      <c r="D3" s="356">
        <f>1+(C3+C11+C12+C13)</f>
        <v>1.0446</v>
      </c>
      <c r="E3" s="352"/>
      <c r="F3" s="354"/>
      <c r="G3" s="353"/>
      <c r="H3" s="355"/>
      <c r="I3" s="356"/>
    </row>
    <row r="4">
      <c r="A4" s="354" t="s">
        <v>515</v>
      </c>
      <c r="B4" s="353" t="s">
        <v>516</v>
      </c>
      <c r="C4" s="355">
        <v>0.08</v>
      </c>
      <c r="D4" s="356">
        <f>1+C4</f>
        <v>1.08</v>
      </c>
      <c r="E4" s="352"/>
      <c r="F4" s="354"/>
      <c r="G4" s="353"/>
      <c r="H4" s="355"/>
      <c r="I4" s="356"/>
    </row>
    <row r="5">
      <c r="A5" s="354" t="s">
        <v>517</v>
      </c>
      <c r="B5" s="353" t="s">
        <v>518</v>
      </c>
      <c r="C5" s="355">
        <f>SUM(C6:C9)</f>
        <v>0.1015</v>
      </c>
      <c r="D5" s="356">
        <f>1-C5</f>
        <v>0.8985</v>
      </c>
      <c r="E5" s="352"/>
      <c r="F5" s="354"/>
      <c r="G5" s="353"/>
      <c r="H5" s="355"/>
      <c r="I5" s="356"/>
    </row>
    <row r="6">
      <c r="A6" s="357" t="s">
        <v>519</v>
      </c>
      <c r="B6" s="352"/>
      <c r="C6" s="356">
        <v>0.045</v>
      </c>
      <c r="D6" s="358"/>
      <c r="E6" s="352"/>
      <c r="F6" s="357"/>
      <c r="G6" s="352"/>
      <c r="H6" s="356"/>
      <c r="I6" s="358"/>
    </row>
    <row r="7">
      <c r="A7" s="357" t="s">
        <v>520</v>
      </c>
      <c r="B7" s="352"/>
      <c r="C7" s="356">
        <v>0.03</v>
      </c>
      <c r="D7" s="358"/>
      <c r="E7" s="352"/>
      <c r="F7" s="357"/>
      <c r="G7" s="352"/>
      <c r="H7" s="356"/>
      <c r="I7" s="358"/>
    </row>
    <row r="8">
      <c r="A8" s="357" t="s">
        <v>521</v>
      </c>
      <c r="B8" s="352"/>
      <c r="C8" s="356">
        <v>0.0065</v>
      </c>
      <c r="D8" s="358"/>
      <c r="E8" s="352"/>
      <c r="F8" s="357"/>
      <c r="G8" s="352"/>
      <c r="H8" s="356"/>
      <c r="I8" s="358"/>
    </row>
    <row r="9">
      <c r="A9" s="357" t="s">
        <v>522</v>
      </c>
      <c r="B9" s="352"/>
      <c r="C9" s="356">
        <v>0.02</v>
      </c>
      <c r="D9" s="358"/>
      <c r="E9" s="352"/>
      <c r="F9" s="357"/>
      <c r="G9" s="352"/>
      <c r="H9" s="356"/>
      <c r="I9" s="358"/>
    </row>
    <row r="10">
      <c r="A10" s="354" t="s">
        <v>523</v>
      </c>
      <c r="B10" s="353" t="s">
        <v>524</v>
      </c>
      <c r="C10" s="355">
        <f>SUM(C11:C13)</f>
        <v>0</v>
      </c>
      <c r="D10" s="352"/>
      <c r="E10" s="352"/>
      <c r="F10" s="354"/>
      <c r="G10" s="353"/>
      <c r="H10" s="355"/>
      <c r="I10" s="352"/>
    </row>
    <row r="11">
      <c r="A11" s="357" t="s">
        <v>525</v>
      </c>
      <c r="B11" s="359" t="s">
        <v>526</v>
      </c>
      <c r="C11" s="356">
        <v>0.0</v>
      </c>
      <c r="D11" s="352"/>
      <c r="E11" s="352"/>
      <c r="F11" s="357"/>
      <c r="G11" s="359"/>
      <c r="H11" s="356"/>
      <c r="I11" s="352"/>
    </row>
    <row r="12">
      <c r="A12" s="357" t="s">
        <v>527</v>
      </c>
      <c r="B12" s="359" t="s">
        <v>528</v>
      </c>
      <c r="C12" s="356">
        <v>0.0</v>
      </c>
      <c r="D12" s="352"/>
      <c r="E12" s="352"/>
      <c r="F12" s="357"/>
      <c r="G12" s="359"/>
      <c r="H12" s="356"/>
      <c r="I12" s="352"/>
    </row>
    <row r="13">
      <c r="A13" s="357" t="s">
        <v>529</v>
      </c>
      <c r="B13" s="359" t="s">
        <v>530</v>
      </c>
      <c r="C13" s="356">
        <v>0.0</v>
      </c>
      <c r="D13" s="352"/>
      <c r="E13" s="352"/>
      <c r="F13" s="357"/>
      <c r="G13" s="359"/>
      <c r="H13" s="356"/>
      <c r="I13" s="352"/>
    </row>
    <row r="14">
      <c r="A14" s="354" t="s">
        <v>531</v>
      </c>
      <c r="B14" s="353" t="s">
        <v>532</v>
      </c>
      <c r="C14" s="355">
        <v>0.0</v>
      </c>
      <c r="D14" s="356">
        <f>1+C14</f>
        <v>1</v>
      </c>
      <c r="E14" s="352"/>
      <c r="F14" s="354"/>
      <c r="G14" s="353"/>
      <c r="H14" s="355"/>
      <c r="I14" s="356"/>
    </row>
    <row r="15">
      <c r="A15" s="360" t="s">
        <v>533</v>
      </c>
      <c r="B15" s="361" t="s">
        <v>534</v>
      </c>
      <c r="C15" s="362"/>
      <c r="D15" s="363">
        <f>TRUNC(((D3*D4*D14)/D5)-1,4)</f>
        <v>0.2556</v>
      </c>
      <c r="E15" s="352"/>
      <c r="F15" s="354"/>
      <c r="G15" s="354"/>
      <c r="H15" s="352"/>
      <c r="I15" s="364"/>
    </row>
  </sheetData>
  <mergeCells count="2">
    <mergeCell ref="A2:D2"/>
    <mergeCell ref="F2:I2"/>
  </mergeCells>
  <printOptions horizontalCentered="1"/>
  <pageMargins bottom="1.0" footer="0.0" header="0.0" left="1.0" right="1.0" top="1.0"/>
  <pageSetup fitToWidth="0" paperSize="9" orientation="portrait" pageOrder="overThenDown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25.75"/>
    <col customWidth="1" min="2" max="2" width="33.38"/>
    <col customWidth="1" min="3" max="3" width="54.0"/>
    <col customWidth="1" min="4" max="4" width="22.63"/>
  </cols>
  <sheetData>
    <row r="1">
      <c r="A1" s="365" t="s">
        <v>535</v>
      </c>
      <c r="B1" s="365" t="s">
        <v>536</v>
      </c>
      <c r="C1" s="365" t="s">
        <v>537</v>
      </c>
      <c r="D1" s="365" t="s">
        <v>538</v>
      </c>
    </row>
    <row r="2">
      <c r="A2" s="366" t="s">
        <v>96</v>
      </c>
      <c r="B2" s="367"/>
      <c r="C2" s="367"/>
      <c r="D2" s="368" t="s">
        <v>96</v>
      </c>
    </row>
    <row r="3">
      <c r="A3" s="369" t="s">
        <v>539</v>
      </c>
      <c r="B3" s="370" t="s">
        <v>540</v>
      </c>
      <c r="C3" s="370" t="s">
        <v>541</v>
      </c>
      <c r="D3" s="371" t="s">
        <v>18</v>
      </c>
    </row>
    <row r="4">
      <c r="A4" s="372" t="s">
        <v>542</v>
      </c>
      <c r="B4" s="370" t="s">
        <v>543</v>
      </c>
      <c r="C4" s="370" t="s">
        <v>541</v>
      </c>
      <c r="D4" s="371" t="s">
        <v>18</v>
      </c>
    </row>
    <row r="5">
      <c r="A5" s="373" t="s">
        <v>544</v>
      </c>
      <c r="B5" s="370" t="s">
        <v>545</v>
      </c>
      <c r="C5" s="370" t="s">
        <v>541</v>
      </c>
      <c r="D5" s="371" t="s">
        <v>18</v>
      </c>
    </row>
    <row r="6">
      <c r="A6" s="374" t="s">
        <v>546</v>
      </c>
      <c r="B6" s="375" t="s">
        <v>547</v>
      </c>
      <c r="C6" s="375" t="s">
        <v>541</v>
      </c>
      <c r="D6" s="376" t="s">
        <v>18</v>
      </c>
    </row>
    <row r="7">
      <c r="A7" s="377" t="s">
        <v>548</v>
      </c>
      <c r="B7" s="378" t="s">
        <v>549</v>
      </c>
      <c r="C7" s="379" t="s">
        <v>541</v>
      </c>
      <c r="D7" s="380" t="s">
        <v>23</v>
      </c>
    </row>
    <row r="8">
      <c r="A8" s="381" t="s">
        <v>550</v>
      </c>
      <c r="B8" s="378" t="s">
        <v>551</v>
      </c>
      <c r="C8" s="379" t="s">
        <v>541</v>
      </c>
      <c r="D8" s="380" t="s">
        <v>23</v>
      </c>
    </row>
    <row r="9">
      <c r="A9" s="382" t="s">
        <v>552</v>
      </c>
      <c r="B9" s="383" t="s">
        <v>553</v>
      </c>
      <c r="C9" s="384" t="s">
        <v>541</v>
      </c>
      <c r="D9" s="385" t="s">
        <v>23</v>
      </c>
    </row>
    <row r="10">
      <c r="A10" s="386" t="s">
        <v>122</v>
      </c>
      <c r="B10" s="378"/>
      <c r="C10" s="379"/>
      <c r="D10" s="206" t="s">
        <v>122</v>
      </c>
    </row>
    <row r="11">
      <c r="A11" s="127"/>
      <c r="B11" s="127"/>
      <c r="C11" s="127"/>
      <c r="D11" s="127"/>
      <c r="E11" s="127"/>
      <c r="F11" s="127"/>
      <c r="G11" s="127"/>
    </row>
    <row r="12">
      <c r="A12" s="127"/>
      <c r="B12" s="127"/>
      <c r="C12" s="127"/>
      <c r="D12" s="127"/>
    </row>
    <row r="13">
      <c r="A13" s="127"/>
      <c r="B13" s="127"/>
      <c r="C13" s="127"/>
      <c r="D13" s="127"/>
    </row>
    <row r="14">
      <c r="A14" s="127"/>
      <c r="B14" s="127"/>
      <c r="C14" s="127"/>
      <c r="D14" s="127"/>
    </row>
    <row r="15">
      <c r="A15" s="127"/>
      <c r="B15" s="127"/>
      <c r="C15" s="127"/>
      <c r="D15" s="127"/>
    </row>
    <row r="16">
      <c r="A16" s="127"/>
      <c r="B16" s="127"/>
      <c r="C16" s="127"/>
      <c r="D16" s="127"/>
    </row>
    <row r="17">
      <c r="A17" s="127"/>
      <c r="B17" s="127"/>
      <c r="C17" s="127"/>
      <c r="D17" s="127"/>
    </row>
    <row r="18">
      <c r="A18" s="127"/>
      <c r="B18" s="127"/>
      <c r="C18" s="127"/>
      <c r="D18" s="127"/>
    </row>
    <row r="19">
      <c r="A19" s="127"/>
      <c r="B19" s="127"/>
      <c r="C19" s="127"/>
      <c r="D19" s="127"/>
    </row>
    <row r="20">
      <c r="A20" s="127"/>
      <c r="B20" s="127"/>
      <c r="C20" s="127"/>
      <c r="D20" s="127"/>
    </row>
    <row r="21">
      <c r="A21" s="127"/>
      <c r="B21" s="127"/>
      <c r="C21" s="127"/>
      <c r="D21" s="127"/>
    </row>
    <row r="22">
      <c r="A22" s="127"/>
      <c r="B22" s="127"/>
      <c r="C22" s="127"/>
      <c r="D22" s="127"/>
    </row>
    <row r="23">
      <c r="A23" s="127"/>
      <c r="B23" s="127"/>
      <c r="C23" s="127"/>
      <c r="D23" s="127"/>
    </row>
    <row r="24">
      <c r="A24" s="127"/>
      <c r="B24" s="127"/>
      <c r="C24" s="127"/>
      <c r="D24" s="127"/>
    </row>
    <row r="25">
      <c r="A25" s="127"/>
      <c r="B25" s="127"/>
      <c r="C25" s="127"/>
      <c r="D25" s="127"/>
    </row>
    <row r="26">
      <c r="A26" s="127"/>
      <c r="B26" s="127"/>
      <c r="C26" s="127"/>
      <c r="D26" s="127"/>
    </row>
    <row r="27">
      <c r="A27" s="127"/>
      <c r="B27" s="127"/>
      <c r="C27" s="127"/>
      <c r="D27" s="127"/>
    </row>
    <row r="28">
      <c r="A28" s="127"/>
      <c r="B28" s="127"/>
      <c r="C28" s="127"/>
      <c r="D28" s="127"/>
    </row>
    <row r="29">
      <c r="A29" s="127"/>
      <c r="B29" s="127"/>
      <c r="C29" s="127"/>
      <c r="D29" s="127"/>
    </row>
    <row r="30">
      <c r="A30" s="127"/>
      <c r="B30" s="127"/>
      <c r="C30" s="127"/>
      <c r="D30" s="127"/>
    </row>
    <row r="31">
      <c r="A31" s="127"/>
      <c r="B31" s="127"/>
      <c r="C31" s="127"/>
      <c r="D31" s="127"/>
    </row>
    <row r="32">
      <c r="A32" s="127"/>
      <c r="B32" s="127"/>
      <c r="C32" s="127"/>
      <c r="D32" s="127"/>
    </row>
    <row r="33">
      <c r="A33" s="127"/>
      <c r="B33" s="127"/>
      <c r="C33" s="127"/>
      <c r="D33" s="127"/>
    </row>
    <row r="34">
      <c r="A34" s="127"/>
      <c r="B34" s="127"/>
      <c r="C34" s="127"/>
      <c r="D34" s="127"/>
    </row>
    <row r="35">
      <c r="A35" s="127"/>
      <c r="B35" s="127"/>
      <c r="C35" s="127"/>
      <c r="D35" s="127"/>
    </row>
    <row r="36">
      <c r="A36" s="127"/>
      <c r="B36" s="127"/>
      <c r="C36" s="127"/>
      <c r="D36" s="127"/>
    </row>
    <row r="37">
      <c r="A37" s="127"/>
      <c r="B37" s="127"/>
      <c r="C37" s="127"/>
      <c r="D37" s="127"/>
    </row>
    <row r="38">
      <c r="A38" s="127"/>
      <c r="B38" s="127"/>
      <c r="C38" s="127"/>
      <c r="D38" s="127"/>
    </row>
    <row r="39">
      <c r="A39" s="127"/>
      <c r="B39" s="127"/>
      <c r="C39" s="127"/>
      <c r="D39" s="127"/>
    </row>
    <row r="40">
      <c r="A40" s="127"/>
      <c r="B40" s="127"/>
      <c r="C40" s="127"/>
      <c r="D40" s="127"/>
    </row>
    <row r="41">
      <c r="A41" s="127"/>
      <c r="B41" s="127"/>
      <c r="C41" s="127"/>
      <c r="D41" s="127"/>
    </row>
    <row r="42">
      <c r="A42" s="127"/>
      <c r="B42" s="127"/>
      <c r="C42" s="127"/>
      <c r="D42" s="127"/>
    </row>
    <row r="43">
      <c r="A43" s="127"/>
      <c r="B43" s="127"/>
      <c r="C43" s="127"/>
      <c r="D43" s="127"/>
    </row>
    <row r="44">
      <c r="A44" s="127"/>
      <c r="B44" s="127"/>
      <c r="C44" s="127"/>
      <c r="D44" s="127"/>
    </row>
    <row r="45">
      <c r="A45" s="127"/>
      <c r="B45" s="127"/>
      <c r="C45" s="127"/>
      <c r="D45" s="127"/>
    </row>
    <row r="46">
      <c r="A46" s="127"/>
      <c r="B46" s="127"/>
      <c r="C46" s="127"/>
      <c r="D46" s="127"/>
    </row>
    <row r="47">
      <c r="A47" s="127"/>
      <c r="B47" s="127"/>
      <c r="C47" s="127"/>
      <c r="D47" s="127"/>
    </row>
    <row r="48">
      <c r="A48" s="127"/>
      <c r="B48" s="127"/>
      <c r="C48" s="127"/>
      <c r="D48" s="127"/>
    </row>
    <row r="49">
      <c r="A49" s="127"/>
      <c r="B49" s="127"/>
      <c r="C49" s="127"/>
      <c r="D49" s="127"/>
    </row>
    <row r="50">
      <c r="A50" s="127"/>
      <c r="B50" s="127"/>
      <c r="C50" s="127"/>
      <c r="D50" s="127"/>
    </row>
    <row r="51">
      <c r="A51" s="127"/>
      <c r="B51" s="127"/>
      <c r="C51" s="127"/>
      <c r="D51" s="127"/>
    </row>
    <row r="52">
      <c r="A52" s="127"/>
      <c r="B52" s="127"/>
      <c r="C52" s="127"/>
      <c r="D52" s="127"/>
    </row>
    <row r="53">
      <c r="A53" s="127"/>
      <c r="B53" s="127"/>
      <c r="C53" s="127"/>
      <c r="D53" s="127"/>
    </row>
    <row r="54">
      <c r="A54" s="127"/>
      <c r="B54" s="127"/>
      <c r="C54" s="127"/>
      <c r="D54" s="127"/>
    </row>
    <row r="55">
      <c r="A55" s="127"/>
      <c r="B55" s="127"/>
      <c r="C55" s="127"/>
      <c r="D55" s="127"/>
    </row>
    <row r="56">
      <c r="A56" s="127"/>
      <c r="B56" s="127"/>
      <c r="C56" s="127"/>
      <c r="D56" s="127"/>
    </row>
    <row r="57">
      <c r="A57" s="127"/>
      <c r="B57" s="127"/>
      <c r="C57" s="127"/>
      <c r="D57" s="127"/>
    </row>
    <row r="58">
      <c r="A58" s="127"/>
      <c r="B58" s="127"/>
      <c r="C58" s="127"/>
      <c r="D58" s="127"/>
    </row>
    <row r="59">
      <c r="A59" s="127"/>
      <c r="B59" s="127"/>
      <c r="C59" s="127"/>
      <c r="D59" s="127"/>
    </row>
    <row r="60">
      <c r="A60" s="127"/>
      <c r="B60" s="127"/>
      <c r="C60" s="127"/>
      <c r="D60" s="127"/>
    </row>
    <row r="61">
      <c r="A61" s="127"/>
      <c r="B61" s="127"/>
      <c r="C61" s="127"/>
      <c r="D61" s="127"/>
    </row>
    <row r="62">
      <c r="A62" s="127"/>
      <c r="B62" s="127"/>
      <c r="C62" s="127"/>
      <c r="D62" s="127"/>
    </row>
    <row r="63">
      <c r="A63" s="127"/>
      <c r="B63" s="127"/>
      <c r="C63" s="127"/>
      <c r="D63" s="127"/>
    </row>
    <row r="64">
      <c r="A64" s="127"/>
      <c r="B64" s="127"/>
      <c r="C64" s="127"/>
      <c r="D64" s="127"/>
    </row>
    <row r="65">
      <c r="A65" s="127"/>
      <c r="B65" s="127"/>
      <c r="C65" s="127"/>
      <c r="D65" s="127"/>
    </row>
    <row r="66">
      <c r="A66" s="127"/>
      <c r="B66" s="127"/>
      <c r="C66" s="127"/>
      <c r="D66" s="127"/>
    </row>
    <row r="67">
      <c r="A67" s="127"/>
      <c r="B67" s="127"/>
      <c r="C67" s="127"/>
      <c r="D67" s="127"/>
    </row>
    <row r="68">
      <c r="A68" s="127"/>
      <c r="B68" s="127"/>
      <c r="C68" s="127"/>
      <c r="D68" s="127"/>
    </row>
    <row r="69">
      <c r="A69" s="127"/>
      <c r="B69" s="127"/>
      <c r="C69" s="127"/>
      <c r="D69" s="127"/>
    </row>
    <row r="70">
      <c r="A70" s="127"/>
      <c r="B70" s="127"/>
      <c r="C70" s="127"/>
      <c r="D70" s="127"/>
    </row>
    <row r="71">
      <c r="A71" s="127"/>
      <c r="B71" s="127"/>
      <c r="C71" s="127"/>
      <c r="D71" s="127"/>
    </row>
    <row r="72">
      <c r="A72" s="127"/>
      <c r="B72" s="127"/>
      <c r="C72" s="127"/>
      <c r="D72" s="127"/>
    </row>
    <row r="73">
      <c r="A73" s="127"/>
      <c r="B73" s="127"/>
      <c r="C73" s="127"/>
      <c r="D73" s="127"/>
    </row>
    <row r="74">
      <c r="A74" s="127"/>
      <c r="B74" s="127"/>
      <c r="C74" s="127"/>
      <c r="D74" s="127"/>
    </row>
    <row r="75">
      <c r="A75" s="127"/>
      <c r="B75" s="127"/>
      <c r="C75" s="127"/>
      <c r="D75" s="127"/>
    </row>
    <row r="76">
      <c r="A76" s="127"/>
      <c r="B76" s="127"/>
      <c r="C76" s="127"/>
      <c r="D76" s="127"/>
    </row>
    <row r="77">
      <c r="A77" s="127"/>
      <c r="B77" s="127"/>
      <c r="C77" s="127"/>
      <c r="D77" s="127"/>
    </row>
    <row r="78">
      <c r="A78" s="127"/>
      <c r="B78" s="127"/>
      <c r="C78" s="127"/>
      <c r="D78" s="127"/>
    </row>
    <row r="79">
      <c r="A79" s="127"/>
      <c r="B79" s="127"/>
      <c r="C79" s="127"/>
      <c r="D79" s="127"/>
    </row>
    <row r="80">
      <c r="A80" s="127"/>
      <c r="B80" s="127"/>
      <c r="C80" s="127"/>
      <c r="D80" s="127"/>
    </row>
    <row r="81">
      <c r="A81" s="127"/>
      <c r="B81" s="127"/>
      <c r="C81" s="127"/>
      <c r="D81" s="127"/>
    </row>
    <row r="82">
      <c r="A82" s="127"/>
      <c r="B82" s="127"/>
      <c r="C82" s="127"/>
      <c r="D82" s="127"/>
    </row>
    <row r="83">
      <c r="A83" s="127"/>
      <c r="B83" s="127"/>
      <c r="C83" s="127"/>
      <c r="D83" s="127"/>
    </row>
    <row r="84">
      <c r="A84" s="127"/>
      <c r="B84" s="127"/>
      <c r="C84" s="127"/>
      <c r="D84" s="127"/>
    </row>
    <row r="85">
      <c r="A85" s="127"/>
      <c r="B85" s="127"/>
      <c r="C85" s="127"/>
      <c r="D85" s="127"/>
    </row>
    <row r="86">
      <c r="A86" s="127"/>
      <c r="B86" s="127"/>
      <c r="C86" s="127"/>
      <c r="D86" s="127"/>
    </row>
    <row r="87">
      <c r="A87" s="127"/>
      <c r="B87" s="127"/>
      <c r="C87" s="127"/>
      <c r="D87" s="127"/>
    </row>
    <row r="88">
      <c r="A88" s="127"/>
      <c r="B88" s="127"/>
      <c r="C88" s="127"/>
      <c r="D88" s="127"/>
    </row>
    <row r="89">
      <c r="A89" s="127"/>
      <c r="B89" s="127"/>
      <c r="C89" s="127"/>
      <c r="D89" s="127"/>
    </row>
    <row r="90">
      <c r="A90" s="127"/>
      <c r="B90" s="127"/>
      <c r="C90" s="127"/>
      <c r="D90" s="127"/>
    </row>
    <row r="91">
      <c r="A91" s="127"/>
      <c r="B91" s="127"/>
      <c r="C91" s="127"/>
      <c r="D91" s="127"/>
    </row>
    <row r="92">
      <c r="A92" s="127"/>
      <c r="B92" s="127"/>
      <c r="C92" s="127"/>
      <c r="D92" s="127"/>
    </row>
    <row r="93">
      <c r="A93" s="127"/>
      <c r="B93" s="127"/>
      <c r="C93" s="127"/>
      <c r="D93" s="127"/>
    </row>
    <row r="94">
      <c r="A94" s="127"/>
      <c r="B94" s="127"/>
      <c r="C94" s="127"/>
      <c r="D94" s="127"/>
    </row>
    <row r="95">
      <c r="A95" s="127"/>
      <c r="B95" s="127"/>
      <c r="C95" s="127"/>
      <c r="D95" s="127"/>
    </row>
    <row r="96">
      <c r="A96" s="127"/>
      <c r="B96" s="127"/>
      <c r="C96" s="127"/>
      <c r="D96" s="127"/>
    </row>
    <row r="97">
      <c r="A97" s="127"/>
      <c r="B97" s="127"/>
      <c r="C97" s="127"/>
      <c r="D97" s="127"/>
    </row>
    <row r="98">
      <c r="A98" s="127"/>
      <c r="B98" s="127"/>
      <c r="C98" s="127"/>
      <c r="D98" s="127"/>
    </row>
    <row r="99">
      <c r="A99" s="127"/>
      <c r="B99" s="127"/>
      <c r="C99" s="127"/>
      <c r="D99" s="127"/>
    </row>
    <row r="100">
      <c r="A100" s="127"/>
      <c r="B100" s="127"/>
      <c r="C100" s="127"/>
      <c r="D100" s="127"/>
    </row>
    <row r="101">
      <c r="A101" s="127"/>
      <c r="B101" s="127"/>
      <c r="C101" s="127"/>
      <c r="D101" s="127"/>
    </row>
    <row r="102">
      <c r="A102" s="127"/>
      <c r="B102" s="127"/>
      <c r="C102" s="127"/>
      <c r="D102" s="127"/>
    </row>
    <row r="103">
      <c r="A103" s="127"/>
      <c r="B103" s="127"/>
      <c r="C103" s="127"/>
      <c r="D103" s="127"/>
    </row>
    <row r="104">
      <c r="A104" s="127"/>
      <c r="B104" s="127"/>
      <c r="C104" s="127"/>
      <c r="D104" s="127"/>
    </row>
    <row r="105">
      <c r="A105" s="127"/>
      <c r="B105" s="127"/>
      <c r="C105" s="127"/>
      <c r="D105" s="127"/>
    </row>
    <row r="106">
      <c r="A106" s="127"/>
      <c r="B106" s="127"/>
      <c r="C106" s="127"/>
      <c r="D106" s="127"/>
    </row>
    <row r="107">
      <c r="A107" s="127"/>
      <c r="B107" s="127"/>
      <c r="C107" s="127"/>
      <c r="D107" s="127"/>
    </row>
    <row r="108">
      <c r="A108" s="127"/>
      <c r="B108" s="127"/>
      <c r="C108" s="127"/>
      <c r="D108" s="127"/>
    </row>
    <row r="109">
      <c r="A109" s="127"/>
      <c r="B109" s="127"/>
      <c r="C109" s="127"/>
      <c r="D109" s="127"/>
    </row>
    <row r="110">
      <c r="A110" s="127"/>
      <c r="B110" s="127"/>
      <c r="C110" s="127"/>
      <c r="D110" s="127"/>
    </row>
    <row r="111">
      <c r="A111" s="127"/>
      <c r="B111" s="127"/>
      <c r="C111" s="127"/>
      <c r="D111" s="127"/>
    </row>
    <row r="112">
      <c r="A112" s="127"/>
      <c r="B112" s="127"/>
      <c r="C112" s="127"/>
      <c r="D112" s="127"/>
    </row>
    <row r="113">
      <c r="A113" s="127"/>
      <c r="B113" s="127"/>
      <c r="C113" s="127"/>
      <c r="D113" s="127"/>
    </row>
    <row r="114">
      <c r="A114" s="127"/>
      <c r="B114" s="127"/>
      <c r="C114" s="127"/>
      <c r="D114" s="127"/>
    </row>
    <row r="115">
      <c r="A115" s="127"/>
      <c r="B115" s="127"/>
      <c r="C115" s="127"/>
      <c r="D115" s="127"/>
    </row>
    <row r="116">
      <c r="A116" s="127"/>
      <c r="B116" s="127"/>
      <c r="C116" s="127"/>
      <c r="D116" s="127"/>
    </row>
    <row r="117">
      <c r="A117" s="127"/>
      <c r="B117" s="127"/>
      <c r="C117" s="127"/>
      <c r="D117" s="127"/>
    </row>
    <row r="118">
      <c r="A118" s="127"/>
      <c r="B118" s="127"/>
      <c r="C118" s="127"/>
      <c r="D118" s="127"/>
    </row>
    <row r="119">
      <c r="A119" s="127"/>
      <c r="B119" s="127"/>
      <c r="C119" s="127"/>
      <c r="D119" s="127"/>
    </row>
    <row r="120">
      <c r="A120" s="127"/>
      <c r="B120" s="127"/>
      <c r="C120" s="127"/>
      <c r="D120" s="127"/>
    </row>
    <row r="121">
      <c r="A121" s="127"/>
      <c r="B121" s="127"/>
      <c r="C121" s="127"/>
      <c r="D121" s="127"/>
    </row>
    <row r="122">
      <c r="A122" s="127"/>
      <c r="B122" s="127"/>
      <c r="C122" s="127"/>
      <c r="D122" s="127"/>
    </row>
    <row r="123">
      <c r="A123" s="127"/>
      <c r="B123" s="127"/>
      <c r="C123" s="127"/>
      <c r="D123" s="127"/>
    </row>
    <row r="124">
      <c r="A124" s="127"/>
      <c r="B124" s="127"/>
      <c r="C124" s="127"/>
      <c r="D124" s="127"/>
    </row>
    <row r="125">
      <c r="A125" s="127"/>
      <c r="B125" s="127"/>
      <c r="C125" s="127"/>
      <c r="D125" s="127"/>
    </row>
    <row r="126">
      <c r="A126" s="127"/>
      <c r="B126" s="127"/>
      <c r="C126" s="127"/>
      <c r="D126" s="127"/>
    </row>
    <row r="127">
      <c r="A127" s="127"/>
      <c r="B127" s="127"/>
      <c r="C127" s="127"/>
      <c r="D127" s="127"/>
    </row>
    <row r="128">
      <c r="A128" s="127"/>
      <c r="B128" s="127"/>
      <c r="C128" s="127"/>
      <c r="D128" s="127"/>
    </row>
    <row r="129">
      <c r="A129" s="127"/>
      <c r="B129" s="127"/>
      <c r="C129" s="127"/>
      <c r="D129" s="127"/>
    </row>
    <row r="130">
      <c r="A130" s="127"/>
      <c r="B130" s="127"/>
      <c r="C130" s="127"/>
      <c r="D130" s="127"/>
    </row>
    <row r="131">
      <c r="A131" s="127"/>
      <c r="B131" s="127"/>
      <c r="C131" s="127"/>
      <c r="D131" s="127"/>
    </row>
    <row r="132">
      <c r="A132" s="127"/>
      <c r="B132" s="127"/>
      <c r="C132" s="127"/>
      <c r="D132" s="127"/>
    </row>
    <row r="133">
      <c r="A133" s="127"/>
      <c r="B133" s="127"/>
      <c r="C133" s="127"/>
      <c r="D133" s="127"/>
    </row>
    <row r="134">
      <c r="A134" s="127"/>
      <c r="B134" s="127"/>
      <c r="C134" s="127"/>
      <c r="D134" s="127"/>
    </row>
    <row r="135">
      <c r="A135" s="127"/>
      <c r="B135" s="127"/>
      <c r="C135" s="127"/>
      <c r="D135" s="127"/>
    </row>
    <row r="136">
      <c r="A136" s="127"/>
      <c r="B136" s="127"/>
      <c r="C136" s="127"/>
      <c r="D136" s="127"/>
    </row>
    <row r="137">
      <c r="A137" s="127"/>
      <c r="B137" s="127"/>
      <c r="C137" s="127"/>
      <c r="D137" s="127"/>
    </row>
    <row r="138">
      <c r="A138" s="127"/>
      <c r="B138" s="127"/>
      <c r="C138" s="127"/>
      <c r="D138" s="127"/>
    </row>
    <row r="139">
      <c r="A139" s="127"/>
      <c r="B139" s="127"/>
      <c r="C139" s="127"/>
      <c r="D139" s="127"/>
    </row>
    <row r="140">
      <c r="A140" s="127"/>
      <c r="B140" s="127"/>
      <c r="C140" s="127"/>
      <c r="D140" s="127"/>
    </row>
    <row r="141">
      <c r="A141" s="127"/>
      <c r="B141" s="127"/>
      <c r="C141" s="127"/>
      <c r="D141" s="127"/>
    </row>
    <row r="142">
      <c r="A142" s="127"/>
      <c r="B142" s="127"/>
      <c r="C142" s="127"/>
      <c r="D142" s="127"/>
    </row>
    <row r="143">
      <c r="A143" s="127"/>
      <c r="B143" s="127"/>
      <c r="C143" s="127"/>
      <c r="D143" s="127"/>
    </row>
    <row r="144">
      <c r="A144" s="127"/>
      <c r="B144" s="127"/>
      <c r="C144" s="127"/>
      <c r="D144" s="127"/>
    </row>
    <row r="145">
      <c r="A145" s="127"/>
      <c r="B145" s="127"/>
      <c r="C145" s="127"/>
      <c r="D145" s="127"/>
    </row>
    <row r="146">
      <c r="A146" s="127"/>
      <c r="B146" s="127"/>
      <c r="C146" s="127"/>
      <c r="D146" s="127"/>
    </row>
    <row r="147">
      <c r="A147" s="127"/>
      <c r="B147" s="127"/>
      <c r="C147" s="127"/>
      <c r="D147" s="127"/>
    </row>
    <row r="148">
      <c r="A148" s="127"/>
      <c r="B148" s="127"/>
      <c r="C148" s="127"/>
      <c r="D148" s="127"/>
    </row>
    <row r="149">
      <c r="A149" s="127"/>
      <c r="B149" s="127"/>
      <c r="C149" s="127"/>
      <c r="D149" s="127"/>
    </row>
    <row r="150">
      <c r="A150" s="127"/>
      <c r="B150" s="127"/>
      <c r="C150" s="127"/>
      <c r="D150" s="127"/>
    </row>
    <row r="151">
      <c r="A151" s="127"/>
      <c r="B151" s="127"/>
      <c r="C151" s="127"/>
      <c r="D151" s="127"/>
    </row>
    <row r="152">
      <c r="A152" s="127"/>
      <c r="B152" s="127"/>
      <c r="C152" s="127"/>
      <c r="D152" s="127"/>
    </row>
    <row r="153">
      <c r="A153" s="127"/>
      <c r="B153" s="127"/>
      <c r="C153" s="127"/>
      <c r="D153" s="127"/>
    </row>
    <row r="154">
      <c r="A154" s="127"/>
      <c r="B154" s="127"/>
      <c r="C154" s="127"/>
      <c r="D154" s="127"/>
    </row>
    <row r="155">
      <c r="A155" s="127"/>
      <c r="B155" s="127"/>
      <c r="C155" s="127"/>
      <c r="D155" s="127"/>
    </row>
    <row r="156">
      <c r="A156" s="127"/>
      <c r="B156" s="127"/>
      <c r="C156" s="127"/>
      <c r="D156" s="127"/>
    </row>
    <row r="157">
      <c r="A157" s="127"/>
      <c r="B157" s="127"/>
      <c r="C157" s="127"/>
      <c r="D157" s="127"/>
    </row>
    <row r="158">
      <c r="A158" s="127"/>
      <c r="B158" s="127"/>
      <c r="C158" s="127"/>
      <c r="D158" s="127"/>
    </row>
    <row r="159">
      <c r="A159" s="127"/>
      <c r="B159" s="127"/>
      <c r="C159" s="127"/>
      <c r="D159" s="127"/>
    </row>
    <row r="160">
      <c r="A160" s="127"/>
      <c r="B160" s="127"/>
      <c r="C160" s="127"/>
      <c r="D160" s="127"/>
    </row>
    <row r="161">
      <c r="A161" s="127"/>
      <c r="B161" s="127"/>
      <c r="C161" s="127"/>
      <c r="D161" s="127"/>
    </row>
    <row r="162">
      <c r="A162" s="127"/>
      <c r="B162" s="127"/>
      <c r="C162" s="127"/>
      <c r="D162" s="127"/>
    </row>
    <row r="163">
      <c r="A163" s="127"/>
      <c r="B163" s="127"/>
      <c r="C163" s="127"/>
      <c r="D163" s="127"/>
    </row>
    <row r="164">
      <c r="A164" s="127"/>
      <c r="B164" s="127"/>
      <c r="C164" s="127"/>
      <c r="D164" s="127"/>
    </row>
    <row r="165">
      <c r="A165" s="127"/>
      <c r="B165" s="127"/>
      <c r="C165" s="127"/>
      <c r="D165" s="127"/>
    </row>
    <row r="166">
      <c r="A166" s="127"/>
      <c r="B166" s="127"/>
      <c r="C166" s="127"/>
      <c r="D166" s="127"/>
    </row>
    <row r="167">
      <c r="A167" s="127"/>
      <c r="B167" s="127"/>
      <c r="C167" s="127"/>
      <c r="D167" s="127"/>
    </row>
    <row r="168">
      <c r="A168" s="127"/>
      <c r="B168" s="127"/>
      <c r="C168" s="127"/>
      <c r="D168" s="127"/>
    </row>
    <row r="169">
      <c r="A169" s="127"/>
      <c r="B169" s="127"/>
      <c r="C169" s="127"/>
      <c r="D169" s="127"/>
    </row>
    <row r="170">
      <c r="A170" s="127"/>
      <c r="B170" s="127"/>
      <c r="C170" s="127"/>
      <c r="D170" s="127"/>
    </row>
    <row r="171">
      <c r="A171" s="127"/>
      <c r="B171" s="127"/>
      <c r="C171" s="127"/>
      <c r="D171" s="127"/>
    </row>
    <row r="172">
      <c r="A172" s="127"/>
      <c r="B172" s="127"/>
      <c r="C172" s="127"/>
      <c r="D172" s="127"/>
    </row>
    <row r="173">
      <c r="A173" s="127"/>
      <c r="B173" s="127"/>
      <c r="C173" s="127"/>
      <c r="D173" s="127"/>
    </row>
    <row r="174">
      <c r="A174" s="127"/>
      <c r="B174" s="127"/>
      <c r="C174" s="127"/>
      <c r="D174" s="127"/>
    </row>
    <row r="175">
      <c r="A175" s="127"/>
      <c r="B175" s="127"/>
      <c r="C175" s="127"/>
      <c r="D175" s="127"/>
    </row>
    <row r="176">
      <c r="A176" s="127"/>
      <c r="B176" s="127"/>
      <c r="C176" s="127"/>
      <c r="D176" s="127"/>
    </row>
    <row r="177">
      <c r="A177" s="127"/>
      <c r="B177" s="127"/>
      <c r="C177" s="127"/>
      <c r="D177" s="127"/>
    </row>
    <row r="178">
      <c r="A178" s="127"/>
      <c r="B178" s="127"/>
      <c r="C178" s="127"/>
      <c r="D178" s="127"/>
    </row>
    <row r="179">
      <c r="A179" s="127"/>
      <c r="B179" s="127"/>
      <c r="C179" s="127"/>
      <c r="D179" s="127"/>
    </row>
    <row r="180">
      <c r="A180" s="127"/>
      <c r="B180" s="127"/>
      <c r="C180" s="127"/>
      <c r="D180" s="127"/>
    </row>
    <row r="181">
      <c r="A181" s="127"/>
      <c r="B181" s="127"/>
      <c r="C181" s="127"/>
      <c r="D181" s="127"/>
    </row>
    <row r="182">
      <c r="A182" s="127"/>
      <c r="B182" s="127"/>
      <c r="C182" s="127"/>
      <c r="D182" s="127"/>
    </row>
    <row r="183">
      <c r="A183" s="127"/>
      <c r="B183" s="127"/>
      <c r="C183" s="127"/>
      <c r="D183" s="127"/>
    </row>
    <row r="184">
      <c r="A184" s="127"/>
      <c r="B184" s="127"/>
      <c r="C184" s="127"/>
      <c r="D184" s="127"/>
    </row>
    <row r="185">
      <c r="A185" s="127"/>
      <c r="B185" s="127"/>
      <c r="C185" s="127"/>
      <c r="D185" s="127"/>
    </row>
    <row r="186">
      <c r="A186" s="127"/>
      <c r="B186" s="127"/>
      <c r="C186" s="127"/>
      <c r="D186" s="127"/>
    </row>
    <row r="187">
      <c r="A187" s="127"/>
      <c r="B187" s="127"/>
      <c r="C187" s="127"/>
      <c r="D187" s="127"/>
    </row>
    <row r="188">
      <c r="A188" s="127"/>
      <c r="B188" s="127"/>
      <c r="C188" s="127"/>
      <c r="D188" s="127"/>
    </row>
    <row r="189">
      <c r="A189" s="127"/>
      <c r="B189" s="127"/>
      <c r="C189" s="127"/>
      <c r="D189" s="127"/>
    </row>
    <row r="190">
      <c r="A190" s="127"/>
      <c r="B190" s="127"/>
      <c r="C190" s="127"/>
      <c r="D190" s="127"/>
    </row>
    <row r="191">
      <c r="A191" s="127"/>
      <c r="B191" s="127"/>
      <c r="C191" s="127"/>
      <c r="D191" s="127"/>
    </row>
    <row r="192">
      <c r="A192" s="127"/>
      <c r="B192" s="127"/>
      <c r="C192" s="127"/>
      <c r="D192" s="127"/>
    </row>
    <row r="193">
      <c r="A193" s="127"/>
      <c r="B193" s="127"/>
      <c r="C193" s="127"/>
      <c r="D193" s="127"/>
    </row>
    <row r="194">
      <c r="A194" s="127"/>
      <c r="B194" s="127"/>
      <c r="C194" s="127"/>
      <c r="D194" s="127"/>
    </row>
    <row r="195">
      <c r="A195" s="127"/>
      <c r="B195" s="127"/>
      <c r="C195" s="127"/>
      <c r="D195" s="127"/>
    </row>
    <row r="196">
      <c r="A196" s="127"/>
      <c r="B196" s="127"/>
      <c r="C196" s="127"/>
      <c r="D196" s="127"/>
    </row>
    <row r="197">
      <c r="A197" s="127"/>
      <c r="B197" s="127"/>
      <c r="C197" s="127"/>
      <c r="D197" s="127"/>
    </row>
    <row r="198">
      <c r="A198" s="127"/>
      <c r="B198" s="127"/>
      <c r="C198" s="127"/>
      <c r="D198" s="127"/>
    </row>
    <row r="199">
      <c r="A199" s="127"/>
      <c r="B199" s="127"/>
      <c r="C199" s="127"/>
      <c r="D199" s="127"/>
    </row>
    <row r="200">
      <c r="A200" s="127"/>
      <c r="B200" s="127"/>
      <c r="C200" s="127"/>
      <c r="D200" s="127"/>
    </row>
    <row r="201">
      <c r="A201" s="127"/>
      <c r="B201" s="127"/>
      <c r="C201" s="127"/>
      <c r="D201" s="127"/>
    </row>
    <row r="202">
      <c r="A202" s="127"/>
      <c r="B202" s="127"/>
      <c r="C202" s="127"/>
      <c r="D202" s="127"/>
    </row>
    <row r="203">
      <c r="A203" s="127"/>
      <c r="B203" s="127"/>
      <c r="C203" s="127"/>
      <c r="D203" s="127"/>
    </row>
    <row r="204">
      <c r="A204" s="127"/>
      <c r="B204" s="127"/>
      <c r="C204" s="127"/>
      <c r="D204" s="127"/>
    </row>
    <row r="205">
      <c r="A205" s="127"/>
      <c r="B205" s="127"/>
      <c r="C205" s="127"/>
      <c r="D205" s="127"/>
    </row>
    <row r="206">
      <c r="A206" s="127"/>
      <c r="B206" s="127"/>
      <c r="C206" s="127"/>
      <c r="D206" s="127"/>
    </row>
    <row r="207">
      <c r="A207" s="127"/>
      <c r="B207" s="127"/>
      <c r="C207" s="127"/>
      <c r="D207" s="127"/>
    </row>
    <row r="208">
      <c r="A208" s="127"/>
      <c r="B208" s="127"/>
      <c r="C208" s="127"/>
      <c r="D208" s="127"/>
    </row>
    <row r="209">
      <c r="A209" s="127"/>
      <c r="B209" s="127"/>
      <c r="C209" s="127"/>
      <c r="D209" s="127"/>
    </row>
    <row r="210">
      <c r="A210" s="127"/>
      <c r="B210" s="127"/>
      <c r="C210" s="127"/>
      <c r="D210" s="127"/>
    </row>
    <row r="211">
      <c r="A211" s="127"/>
      <c r="B211" s="127"/>
      <c r="C211" s="127"/>
      <c r="D211" s="127"/>
    </row>
    <row r="212">
      <c r="A212" s="127"/>
      <c r="B212" s="127"/>
      <c r="C212" s="127"/>
      <c r="D212" s="127"/>
    </row>
    <row r="213">
      <c r="A213" s="127"/>
      <c r="B213" s="127"/>
      <c r="C213" s="127"/>
      <c r="D213" s="127"/>
    </row>
    <row r="214">
      <c r="A214" s="127"/>
      <c r="B214" s="127"/>
      <c r="C214" s="127"/>
      <c r="D214" s="127"/>
    </row>
    <row r="215">
      <c r="A215" s="127"/>
      <c r="B215" s="127"/>
      <c r="C215" s="127"/>
      <c r="D215" s="127"/>
    </row>
    <row r="216">
      <c r="A216" s="127"/>
      <c r="B216" s="127"/>
      <c r="C216" s="127"/>
      <c r="D216" s="127"/>
    </row>
    <row r="217">
      <c r="A217" s="127"/>
      <c r="B217" s="127"/>
      <c r="C217" s="127"/>
      <c r="D217" s="127"/>
    </row>
    <row r="218">
      <c r="A218" s="127"/>
      <c r="B218" s="127"/>
      <c r="C218" s="127"/>
      <c r="D218" s="127"/>
    </row>
    <row r="219">
      <c r="A219" s="127"/>
      <c r="B219" s="127"/>
      <c r="C219" s="127"/>
      <c r="D219" s="127"/>
    </row>
    <row r="220">
      <c r="A220" s="127"/>
      <c r="B220" s="127"/>
      <c r="C220" s="127"/>
      <c r="D220" s="127"/>
    </row>
    <row r="221">
      <c r="A221" s="127"/>
      <c r="B221" s="127"/>
      <c r="C221" s="127"/>
      <c r="D221" s="127"/>
    </row>
    <row r="222">
      <c r="A222" s="127"/>
      <c r="B222" s="127"/>
      <c r="C222" s="127"/>
      <c r="D222" s="127"/>
    </row>
    <row r="223">
      <c r="A223" s="127"/>
      <c r="B223" s="127"/>
      <c r="C223" s="127"/>
      <c r="D223" s="127"/>
    </row>
    <row r="224">
      <c r="A224" s="127"/>
      <c r="B224" s="127"/>
      <c r="C224" s="127"/>
      <c r="D224" s="127"/>
    </row>
    <row r="225">
      <c r="A225" s="127"/>
      <c r="B225" s="127"/>
      <c r="C225" s="127"/>
      <c r="D225" s="127"/>
    </row>
    <row r="226">
      <c r="A226" s="127"/>
      <c r="B226" s="127"/>
      <c r="C226" s="127"/>
      <c r="D226" s="127"/>
    </row>
    <row r="227">
      <c r="A227" s="127"/>
      <c r="B227" s="127"/>
      <c r="C227" s="127"/>
      <c r="D227" s="127"/>
    </row>
    <row r="228">
      <c r="A228" s="127"/>
      <c r="B228" s="127"/>
      <c r="C228" s="127"/>
      <c r="D228" s="127"/>
    </row>
    <row r="229">
      <c r="A229" s="127"/>
      <c r="B229" s="127"/>
      <c r="C229" s="127"/>
      <c r="D229" s="127"/>
    </row>
    <row r="230">
      <c r="A230" s="127"/>
      <c r="B230" s="127"/>
      <c r="C230" s="127"/>
      <c r="D230" s="127"/>
    </row>
    <row r="231">
      <c r="A231" s="127"/>
      <c r="B231" s="127"/>
      <c r="C231" s="127"/>
      <c r="D231" s="127"/>
    </row>
    <row r="232">
      <c r="A232" s="127"/>
      <c r="B232" s="127"/>
      <c r="C232" s="127"/>
      <c r="D232" s="127"/>
    </row>
    <row r="233">
      <c r="A233" s="127"/>
      <c r="B233" s="127"/>
      <c r="C233" s="127"/>
      <c r="D233" s="127"/>
    </row>
    <row r="234">
      <c r="A234" s="127"/>
      <c r="B234" s="127"/>
      <c r="C234" s="127"/>
      <c r="D234" s="127"/>
    </row>
    <row r="235">
      <c r="A235" s="127"/>
      <c r="B235" s="127"/>
      <c r="C235" s="127"/>
      <c r="D235" s="127"/>
    </row>
    <row r="236">
      <c r="A236" s="127"/>
      <c r="B236" s="127"/>
      <c r="C236" s="127"/>
      <c r="D236" s="127"/>
    </row>
    <row r="237">
      <c r="A237" s="127"/>
      <c r="B237" s="127"/>
      <c r="C237" s="127"/>
      <c r="D237" s="127"/>
    </row>
    <row r="238">
      <c r="A238" s="127"/>
      <c r="B238" s="127"/>
      <c r="C238" s="127"/>
      <c r="D238" s="127"/>
    </row>
    <row r="239">
      <c r="A239" s="127"/>
      <c r="B239" s="127"/>
      <c r="C239" s="127"/>
      <c r="D239" s="127"/>
    </row>
    <row r="240">
      <c r="A240" s="127"/>
      <c r="B240" s="127"/>
      <c r="C240" s="127"/>
      <c r="D240" s="127"/>
    </row>
    <row r="241">
      <c r="A241" s="127"/>
      <c r="B241" s="127"/>
      <c r="C241" s="127"/>
      <c r="D241" s="127"/>
    </row>
    <row r="242">
      <c r="A242" s="127"/>
      <c r="B242" s="127"/>
      <c r="C242" s="127"/>
      <c r="D242" s="127"/>
    </row>
    <row r="243">
      <c r="A243" s="127"/>
      <c r="B243" s="127"/>
      <c r="C243" s="127"/>
      <c r="D243" s="127"/>
    </row>
    <row r="244">
      <c r="A244" s="127"/>
      <c r="B244" s="127"/>
      <c r="C244" s="127"/>
      <c r="D244" s="127"/>
    </row>
    <row r="245">
      <c r="A245" s="127"/>
      <c r="B245" s="127"/>
      <c r="C245" s="127"/>
      <c r="D245" s="127"/>
    </row>
    <row r="246">
      <c r="A246" s="127"/>
      <c r="B246" s="127"/>
      <c r="C246" s="127"/>
      <c r="D246" s="127"/>
    </row>
    <row r="247">
      <c r="A247" s="127"/>
      <c r="B247" s="127"/>
      <c r="C247" s="127"/>
      <c r="D247" s="127"/>
    </row>
    <row r="248">
      <c r="A248" s="127"/>
      <c r="B248" s="127"/>
      <c r="C248" s="127"/>
      <c r="D248" s="127"/>
    </row>
    <row r="249">
      <c r="A249" s="127"/>
      <c r="B249" s="127"/>
      <c r="C249" s="127"/>
      <c r="D249" s="127"/>
    </row>
    <row r="250">
      <c r="A250" s="127"/>
      <c r="B250" s="127"/>
      <c r="C250" s="127"/>
      <c r="D250" s="127"/>
    </row>
    <row r="251">
      <c r="A251" s="127"/>
      <c r="B251" s="127"/>
      <c r="C251" s="127"/>
      <c r="D251" s="127"/>
    </row>
    <row r="252">
      <c r="A252" s="127"/>
      <c r="B252" s="127"/>
      <c r="C252" s="127"/>
      <c r="D252" s="127"/>
    </row>
    <row r="253">
      <c r="A253" s="127"/>
      <c r="B253" s="127"/>
      <c r="C253" s="127"/>
      <c r="D253" s="127"/>
    </row>
    <row r="254">
      <c r="A254" s="127"/>
      <c r="B254" s="127"/>
      <c r="C254" s="127"/>
      <c r="D254" s="127"/>
    </row>
    <row r="255">
      <c r="A255" s="127"/>
      <c r="B255" s="127"/>
      <c r="C255" s="127"/>
      <c r="D255" s="127"/>
    </row>
    <row r="256">
      <c r="A256" s="127"/>
      <c r="B256" s="127"/>
      <c r="C256" s="127"/>
      <c r="D256" s="127"/>
    </row>
    <row r="257">
      <c r="A257" s="127"/>
      <c r="B257" s="127"/>
      <c r="C257" s="127"/>
      <c r="D257" s="127"/>
    </row>
    <row r="258">
      <c r="A258" s="127"/>
      <c r="B258" s="127"/>
      <c r="C258" s="127"/>
      <c r="D258" s="127"/>
    </row>
    <row r="259">
      <c r="A259" s="127"/>
      <c r="B259" s="127"/>
      <c r="C259" s="127"/>
      <c r="D259" s="127"/>
    </row>
    <row r="260">
      <c r="A260" s="127"/>
      <c r="B260" s="127"/>
      <c r="C260" s="127"/>
      <c r="D260" s="127"/>
    </row>
    <row r="261">
      <c r="A261" s="127"/>
      <c r="B261" s="127"/>
      <c r="C261" s="127"/>
      <c r="D261" s="127"/>
    </row>
    <row r="262">
      <c r="A262" s="127"/>
      <c r="B262" s="127"/>
      <c r="C262" s="127"/>
      <c r="D262" s="127"/>
    </row>
    <row r="263">
      <c r="A263" s="127"/>
      <c r="B263" s="127"/>
      <c r="C263" s="127"/>
      <c r="D263" s="127"/>
    </row>
    <row r="264">
      <c r="A264" s="127"/>
      <c r="B264" s="127"/>
      <c r="C264" s="127"/>
      <c r="D264" s="127"/>
    </row>
    <row r="265">
      <c r="A265" s="127"/>
      <c r="B265" s="127"/>
      <c r="C265" s="127"/>
      <c r="D265" s="127"/>
    </row>
    <row r="266">
      <c r="A266" s="127"/>
      <c r="B266" s="127"/>
      <c r="C266" s="127"/>
      <c r="D266" s="127"/>
    </row>
    <row r="267">
      <c r="A267" s="127"/>
      <c r="B267" s="127"/>
      <c r="C267" s="127"/>
      <c r="D267" s="127"/>
    </row>
    <row r="268">
      <c r="A268" s="127"/>
      <c r="B268" s="127"/>
      <c r="C268" s="127"/>
      <c r="D268" s="127"/>
    </row>
    <row r="269">
      <c r="A269" s="127"/>
      <c r="B269" s="127"/>
      <c r="C269" s="127"/>
      <c r="D269" s="127"/>
    </row>
    <row r="270">
      <c r="A270" s="127"/>
      <c r="B270" s="127"/>
      <c r="C270" s="127"/>
      <c r="D270" s="127"/>
    </row>
    <row r="271">
      <c r="A271" s="127"/>
      <c r="B271" s="127"/>
      <c r="C271" s="127"/>
      <c r="D271" s="127"/>
    </row>
    <row r="272">
      <c r="A272" s="127"/>
      <c r="B272" s="127"/>
      <c r="C272" s="127"/>
      <c r="D272" s="127"/>
    </row>
    <row r="273">
      <c r="A273" s="127"/>
      <c r="B273" s="127"/>
      <c r="C273" s="127"/>
      <c r="D273" s="127"/>
    </row>
    <row r="274">
      <c r="A274" s="127"/>
      <c r="B274" s="127"/>
      <c r="C274" s="127"/>
      <c r="D274" s="127"/>
    </row>
    <row r="275">
      <c r="A275" s="127"/>
      <c r="B275" s="127"/>
      <c r="C275" s="127"/>
      <c r="D275" s="127"/>
    </row>
    <row r="276">
      <c r="A276" s="127"/>
      <c r="B276" s="127"/>
      <c r="C276" s="127"/>
      <c r="D276" s="127"/>
    </row>
    <row r="277">
      <c r="A277" s="127"/>
      <c r="B277" s="127"/>
      <c r="C277" s="127"/>
      <c r="D277" s="127"/>
    </row>
    <row r="278">
      <c r="A278" s="127"/>
      <c r="B278" s="127"/>
      <c r="C278" s="127"/>
      <c r="D278" s="127"/>
    </row>
    <row r="279">
      <c r="A279" s="127"/>
      <c r="B279" s="127"/>
      <c r="C279" s="127"/>
      <c r="D279" s="127"/>
    </row>
    <row r="280">
      <c r="A280" s="127"/>
      <c r="B280" s="127"/>
      <c r="C280" s="127"/>
      <c r="D280" s="127"/>
    </row>
    <row r="281">
      <c r="A281" s="127"/>
      <c r="B281" s="127"/>
      <c r="C281" s="127"/>
      <c r="D281" s="127"/>
    </row>
    <row r="282">
      <c r="A282" s="127"/>
      <c r="B282" s="127"/>
      <c r="C282" s="127"/>
      <c r="D282" s="127"/>
    </row>
    <row r="283">
      <c r="A283" s="127"/>
      <c r="B283" s="127"/>
      <c r="C283" s="127"/>
      <c r="D283" s="127"/>
    </row>
    <row r="284">
      <c r="A284" s="127"/>
      <c r="B284" s="127"/>
      <c r="C284" s="127"/>
      <c r="D284" s="127"/>
    </row>
    <row r="285">
      <c r="A285" s="127"/>
      <c r="B285" s="127"/>
      <c r="C285" s="127"/>
      <c r="D285" s="127"/>
    </row>
    <row r="286">
      <c r="A286" s="127"/>
      <c r="B286" s="127"/>
      <c r="C286" s="127"/>
      <c r="D286" s="127"/>
    </row>
    <row r="287">
      <c r="A287" s="127"/>
      <c r="B287" s="127"/>
      <c r="C287" s="127"/>
      <c r="D287" s="127"/>
    </row>
    <row r="288">
      <c r="A288" s="127"/>
      <c r="B288" s="127"/>
      <c r="C288" s="127"/>
      <c r="D288" s="127"/>
    </row>
    <row r="289">
      <c r="A289" s="127"/>
      <c r="B289" s="127"/>
      <c r="C289" s="127"/>
      <c r="D289" s="127"/>
    </row>
    <row r="290">
      <c r="A290" s="127"/>
      <c r="B290" s="127"/>
      <c r="C290" s="127"/>
      <c r="D290" s="127"/>
    </row>
    <row r="291">
      <c r="A291" s="127"/>
      <c r="B291" s="127"/>
      <c r="C291" s="127"/>
      <c r="D291" s="127"/>
    </row>
    <row r="292">
      <c r="A292" s="127"/>
      <c r="B292" s="127"/>
      <c r="C292" s="127"/>
      <c r="D292" s="127"/>
    </row>
    <row r="293">
      <c r="A293" s="127"/>
      <c r="B293" s="127"/>
      <c r="C293" s="127"/>
      <c r="D293" s="127"/>
    </row>
    <row r="294">
      <c r="A294" s="127"/>
      <c r="B294" s="127"/>
      <c r="C294" s="127"/>
      <c r="D294" s="127"/>
    </row>
    <row r="295">
      <c r="A295" s="127"/>
      <c r="B295" s="127"/>
      <c r="C295" s="127"/>
      <c r="D295" s="127"/>
    </row>
    <row r="296">
      <c r="A296" s="127"/>
      <c r="B296" s="127"/>
      <c r="C296" s="127"/>
      <c r="D296" s="127"/>
    </row>
    <row r="297">
      <c r="A297" s="127"/>
      <c r="B297" s="127"/>
      <c r="C297" s="127"/>
      <c r="D297" s="127"/>
    </row>
    <row r="298">
      <c r="A298" s="127"/>
      <c r="B298" s="127"/>
      <c r="C298" s="127"/>
      <c r="D298" s="127"/>
    </row>
    <row r="299">
      <c r="A299" s="127"/>
      <c r="B299" s="127"/>
      <c r="C299" s="127"/>
      <c r="D299" s="127"/>
    </row>
    <row r="300">
      <c r="A300" s="127"/>
      <c r="B300" s="127"/>
      <c r="C300" s="127"/>
      <c r="D300" s="127"/>
    </row>
    <row r="301">
      <c r="A301" s="127"/>
      <c r="B301" s="127"/>
      <c r="C301" s="127"/>
      <c r="D301" s="127"/>
    </row>
    <row r="302">
      <c r="A302" s="127"/>
      <c r="B302" s="127"/>
      <c r="C302" s="127"/>
      <c r="D302" s="127"/>
    </row>
    <row r="303">
      <c r="A303" s="127"/>
      <c r="B303" s="127"/>
      <c r="C303" s="127"/>
      <c r="D303" s="127"/>
    </row>
    <row r="304">
      <c r="A304" s="127"/>
      <c r="B304" s="127"/>
      <c r="C304" s="127"/>
      <c r="D304" s="127"/>
    </row>
    <row r="305">
      <c r="A305" s="127"/>
      <c r="B305" s="127"/>
      <c r="C305" s="127"/>
      <c r="D305" s="127"/>
    </row>
    <row r="306">
      <c r="A306" s="127"/>
      <c r="B306" s="127"/>
      <c r="C306" s="127"/>
      <c r="D306" s="127"/>
    </row>
    <row r="307">
      <c r="A307" s="127"/>
      <c r="B307" s="127"/>
      <c r="C307" s="127"/>
      <c r="D307" s="127"/>
    </row>
    <row r="308">
      <c r="A308" s="127"/>
      <c r="B308" s="127"/>
      <c r="C308" s="127"/>
      <c r="D308" s="127"/>
    </row>
    <row r="309">
      <c r="A309" s="127"/>
      <c r="B309" s="127"/>
      <c r="C309" s="127"/>
      <c r="D309" s="127"/>
    </row>
    <row r="310">
      <c r="A310" s="127"/>
      <c r="B310" s="127"/>
      <c r="C310" s="127"/>
      <c r="D310" s="127"/>
    </row>
    <row r="311">
      <c r="A311" s="127"/>
      <c r="B311" s="127"/>
      <c r="C311" s="127"/>
      <c r="D311" s="127"/>
    </row>
    <row r="312">
      <c r="A312" s="127"/>
      <c r="B312" s="127"/>
      <c r="C312" s="127"/>
      <c r="D312" s="127"/>
    </row>
    <row r="313">
      <c r="A313" s="127"/>
      <c r="B313" s="127"/>
      <c r="C313" s="127"/>
      <c r="D313" s="127"/>
    </row>
    <row r="314">
      <c r="A314" s="127"/>
      <c r="B314" s="127"/>
      <c r="C314" s="127"/>
      <c r="D314" s="127"/>
    </row>
    <row r="315">
      <c r="A315" s="127"/>
      <c r="B315" s="127"/>
      <c r="C315" s="127"/>
      <c r="D315" s="127"/>
    </row>
    <row r="316">
      <c r="A316" s="127"/>
      <c r="B316" s="127"/>
      <c r="C316" s="127"/>
      <c r="D316" s="127"/>
    </row>
    <row r="317">
      <c r="A317" s="127"/>
      <c r="B317" s="127"/>
      <c r="C317" s="127"/>
      <c r="D317" s="127"/>
    </row>
    <row r="318">
      <c r="A318" s="127"/>
      <c r="B318" s="127"/>
      <c r="C318" s="127"/>
      <c r="D318" s="127"/>
    </row>
    <row r="319">
      <c r="A319" s="127"/>
      <c r="B319" s="127"/>
      <c r="C319" s="127"/>
      <c r="D319" s="127"/>
    </row>
    <row r="320">
      <c r="A320" s="127"/>
      <c r="B320" s="127"/>
      <c r="C320" s="127"/>
      <c r="D320" s="127"/>
    </row>
    <row r="321">
      <c r="A321" s="127"/>
      <c r="B321" s="127"/>
      <c r="C321" s="127"/>
      <c r="D321" s="127"/>
    </row>
    <row r="322">
      <c r="A322" s="127"/>
      <c r="B322" s="127"/>
      <c r="C322" s="127"/>
      <c r="D322" s="127"/>
    </row>
    <row r="323">
      <c r="A323" s="127"/>
      <c r="B323" s="127"/>
      <c r="C323" s="127"/>
      <c r="D323" s="127"/>
    </row>
    <row r="324">
      <c r="A324" s="127"/>
      <c r="B324" s="127"/>
      <c r="C324" s="127"/>
      <c r="D324" s="127"/>
    </row>
    <row r="325">
      <c r="A325" s="127"/>
      <c r="B325" s="127"/>
      <c r="C325" s="127"/>
      <c r="D325" s="127"/>
    </row>
    <row r="326">
      <c r="A326" s="127"/>
      <c r="B326" s="127"/>
      <c r="C326" s="127"/>
      <c r="D326" s="127"/>
    </row>
    <row r="327">
      <c r="A327" s="127"/>
      <c r="B327" s="127"/>
      <c r="C327" s="127"/>
      <c r="D327" s="127"/>
    </row>
    <row r="328">
      <c r="A328" s="127"/>
      <c r="B328" s="127"/>
      <c r="C328" s="127"/>
      <c r="D328" s="127"/>
    </row>
    <row r="329">
      <c r="A329" s="127"/>
      <c r="B329" s="127"/>
      <c r="C329" s="127"/>
      <c r="D329" s="127"/>
    </row>
    <row r="330">
      <c r="A330" s="127"/>
      <c r="B330" s="127"/>
      <c r="C330" s="127"/>
      <c r="D330" s="127"/>
    </row>
    <row r="331">
      <c r="A331" s="127"/>
      <c r="B331" s="127"/>
      <c r="C331" s="127"/>
      <c r="D331" s="127"/>
    </row>
    <row r="332">
      <c r="A332" s="127"/>
      <c r="B332" s="127"/>
      <c r="C332" s="127"/>
      <c r="D332" s="127"/>
    </row>
    <row r="333">
      <c r="A333" s="127"/>
      <c r="B333" s="127"/>
      <c r="C333" s="127"/>
      <c r="D333" s="127"/>
    </row>
    <row r="334">
      <c r="A334" s="127"/>
      <c r="B334" s="127"/>
      <c r="C334" s="127"/>
      <c r="D334" s="127"/>
    </row>
    <row r="335">
      <c r="A335" s="127"/>
      <c r="B335" s="127"/>
      <c r="C335" s="127"/>
      <c r="D335" s="127"/>
    </row>
    <row r="336">
      <c r="A336" s="127"/>
      <c r="B336" s="127"/>
      <c r="C336" s="127"/>
      <c r="D336" s="127"/>
    </row>
    <row r="337">
      <c r="A337" s="127"/>
      <c r="B337" s="127"/>
      <c r="C337" s="127"/>
      <c r="D337" s="127"/>
    </row>
    <row r="338">
      <c r="A338" s="127"/>
      <c r="B338" s="127"/>
      <c r="C338" s="127"/>
      <c r="D338" s="127"/>
    </row>
    <row r="339">
      <c r="A339" s="127"/>
      <c r="B339" s="127"/>
      <c r="C339" s="127"/>
      <c r="D339" s="127"/>
    </row>
    <row r="340">
      <c r="A340" s="127"/>
      <c r="B340" s="127"/>
      <c r="C340" s="127"/>
      <c r="D340" s="127"/>
    </row>
    <row r="341">
      <c r="A341" s="127"/>
      <c r="B341" s="127"/>
      <c r="C341" s="127"/>
      <c r="D341" s="127"/>
    </row>
    <row r="342">
      <c r="A342" s="127"/>
      <c r="B342" s="127"/>
      <c r="C342" s="127"/>
      <c r="D342" s="127"/>
    </row>
    <row r="343">
      <c r="A343" s="127"/>
      <c r="B343" s="127"/>
      <c r="C343" s="127"/>
      <c r="D343" s="127"/>
    </row>
    <row r="344">
      <c r="A344" s="127"/>
      <c r="B344" s="127"/>
      <c r="C344" s="127"/>
      <c r="D344" s="127"/>
    </row>
    <row r="345">
      <c r="A345" s="127"/>
      <c r="B345" s="127"/>
      <c r="C345" s="127"/>
      <c r="D345" s="127"/>
    </row>
    <row r="346">
      <c r="A346" s="127"/>
      <c r="B346" s="127"/>
      <c r="C346" s="127"/>
      <c r="D346" s="127"/>
    </row>
    <row r="347">
      <c r="A347" s="127"/>
      <c r="B347" s="127"/>
      <c r="C347" s="127"/>
      <c r="D347" s="127"/>
    </row>
    <row r="348">
      <c r="A348" s="127"/>
      <c r="B348" s="127"/>
      <c r="C348" s="127"/>
      <c r="D348" s="127"/>
    </row>
    <row r="349">
      <c r="A349" s="127"/>
      <c r="B349" s="127"/>
      <c r="C349" s="127"/>
      <c r="D349" s="127"/>
    </row>
    <row r="350">
      <c r="A350" s="127"/>
      <c r="B350" s="127"/>
      <c r="C350" s="127"/>
      <c r="D350" s="127"/>
    </row>
    <row r="351">
      <c r="A351" s="127"/>
      <c r="B351" s="127"/>
      <c r="C351" s="127"/>
      <c r="D351" s="127"/>
    </row>
    <row r="352">
      <c r="A352" s="127"/>
      <c r="B352" s="127"/>
      <c r="C352" s="127"/>
      <c r="D352" s="127"/>
    </row>
    <row r="353">
      <c r="A353" s="127"/>
      <c r="B353" s="127"/>
      <c r="C353" s="127"/>
      <c r="D353" s="127"/>
    </row>
    <row r="354">
      <c r="A354" s="127"/>
      <c r="B354" s="127"/>
      <c r="C354" s="127"/>
      <c r="D354" s="127"/>
    </row>
    <row r="355">
      <c r="A355" s="127"/>
      <c r="B355" s="127"/>
      <c r="C355" s="127"/>
      <c r="D355" s="127"/>
    </row>
    <row r="356">
      <c r="A356" s="127"/>
      <c r="B356" s="127"/>
      <c r="C356" s="127"/>
      <c r="D356" s="127"/>
    </row>
    <row r="357">
      <c r="A357" s="127"/>
      <c r="B357" s="127"/>
      <c r="C357" s="127"/>
      <c r="D357" s="127"/>
    </row>
    <row r="358">
      <c r="A358" s="127"/>
      <c r="B358" s="127"/>
      <c r="C358" s="127"/>
      <c r="D358" s="127"/>
    </row>
    <row r="359">
      <c r="A359" s="127"/>
      <c r="B359" s="127"/>
      <c r="C359" s="127"/>
      <c r="D359" s="127"/>
    </row>
    <row r="360">
      <c r="A360" s="127"/>
      <c r="B360" s="127"/>
      <c r="C360" s="127"/>
      <c r="D360" s="127"/>
    </row>
    <row r="361">
      <c r="A361" s="127"/>
      <c r="B361" s="127"/>
      <c r="C361" s="127"/>
      <c r="D361" s="127"/>
    </row>
    <row r="362">
      <c r="A362" s="127"/>
      <c r="B362" s="127"/>
      <c r="C362" s="127"/>
      <c r="D362" s="127"/>
    </row>
    <row r="363">
      <c r="A363" s="127"/>
      <c r="B363" s="127"/>
      <c r="C363" s="127"/>
      <c r="D363" s="127"/>
    </row>
    <row r="364">
      <c r="A364" s="127"/>
      <c r="B364" s="127"/>
      <c r="C364" s="127"/>
      <c r="D364" s="127"/>
    </row>
    <row r="365">
      <c r="A365" s="127"/>
      <c r="B365" s="127"/>
      <c r="C365" s="127"/>
      <c r="D365" s="127"/>
    </row>
    <row r="366">
      <c r="A366" s="127"/>
      <c r="B366" s="127"/>
      <c r="C366" s="127"/>
      <c r="D366" s="127"/>
    </row>
    <row r="367">
      <c r="A367" s="127"/>
      <c r="B367" s="127"/>
      <c r="C367" s="127"/>
      <c r="D367" s="127"/>
    </row>
    <row r="368">
      <c r="A368" s="127"/>
      <c r="B368" s="127"/>
      <c r="C368" s="127"/>
      <c r="D368" s="127"/>
    </row>
    <row r="369">
      <c r="A369" s="127"/>
      <c r="B369" s="127"/>
      <c r="C369" s="127"/>
      <c r="D369" s="127"/>
    </row>
    <row r="370">
      <c r="A370" s="127"/>
      <c r="B370" s="127"/>
      <c r="C370" s="127"/>
      <c r="D370" s="127"/>
    </row>
    <row r="371">
      <c r="A371" s="127"/>
      <c r="B371" s="127"/>
      <c r="C371" s="127"/>
      <c r="D371" s="127"/>
    </row>
    <row r="372">
      <c r="A372" s="127"/>
      <c r="B372" s="127"/>
      <c r="C372" s="127"/>
      <c r="D372" s="127"/>
    </row>
    <row r="373">
      <c r="A373" s="127"/>
      <c r="B373" s="127"/>
      <c r="C373" s="127"/>
      <c r="D373" s="127"/>
    </row>
    <row r="374">
      <c r="A374" s="127"/>
      <c r="B374" s="127"/>
      <c r="C374" s="127"/>
      <c r="D374" s="127"/>
    </row>
    <row r="375">
      <c r="A375" s="127"/>
      <c r="B375" s="127"/>
      <c r="C375" s="127"/>
      <c r="D375" s="127"/>
    </row>
    <row r="376">
      <c r="A376" s="127"/>
      <c r="B376" s="127"/>
      <c r="C376" s="127"/>
      <c r="D376" s="127"/>
    </row>
    <row r="377">
      <c r="A377" s="127"/>
      <c r="B377" s="127"/>
      <c r="C377" s="127"/>
      <c r="D377" s="127"/>
    </row>
    <row r="378">
      <c r="A378" s="127"/>
      <c r="B378" s="127"/>
      <c r="C378" s="127"/>
      <c r="D378" s="127"/>
    </row>
    <row r="379">
      <c r="A379" s="127"/>
      <c r="B379" s="127"/>
      <c r="C379" s="127"/>
      <c r="D379" s="127"/>
    </row>
    <row r="380">
      <c r="A380" s="127"/>
      <c r="B380" s="127"/>
      <c r="C380" s="127"/>
      <c r="D380" s="127"/>
    </row>
    <row r="381">
      <c r="A381" s="127"/>
      <c r="B381" s="127"/>
      <c r="C381" s="127"/>
      <c r="D381" s="127"/>
    </row>
    <row r="382">
      <c r="A382" s="127"/>
      <c r="B382" s="127"/>
      <c r="C382" s="127"/>
      <c r="D382" s="127"/>
    </row>
    <row r="383">
      <c r="A383" s="127"/>
      <c r="B383" s="127"/>
      <c r="C383" s="127"/>
      <c r="D383" s="127"/>
    </row>
    <row r="384">
      <c r="A384" s="127"/>
      <c r="B384" s="127"/>
      <c r="C384" s="127"/>
      <c r="D384" s="127"/>
    </row>
    <row r="385">
      <c r="A385" s="127"/>
      <c r="B385" s="127"/>
      <c r="C385" s="127"/>
      <c r="D385" s="127"/>
    </row>
    <row r="386">
      <c r="A386" s="127"/>
      <c r="B386" s="127"/>
      <c r="C386" s="127"/>
      <c r="D386" s="127"/>
    </row>
    <row r="387">
      <c r="A387" s="127"/>
      <c r="B387" s="127"/>
      <c r="C387" s="127"/>
      <c r="D387" s="127"/>
    </row>
    <row r="388">
      <c r="A388" s="127"/>
      <c r="B388" s="127"/>
      <c r="C388" s="127"/>
      <c r="D388" s="127"/>
    </row>
    <row r="389">
      <c r="A389" s="127"/>
      <c r="B389" s="127"/>
      <c r="C389" s="127"/>
      <c r="D389" s="127"/>
    </row>
    <row r="390">
      <c r="A390" s="127"/>
      <c r="B390" s="127"/>
      <c r="C390" s="127"/>
      <c r="D390" s="127"/>
    </row>
    <row r="391">
      <c r="A391" s="127"/>
      <c r="B391" s="127"/>
      <c r="C391" s="127"/>
      <c r="D391" s="127"/>
    </row>
    <row r="392">
      <c r="A392" s="127"/>
      <c r="B392" s="127"/>
      <c r="C392" s="127"/>
      <c r="D392" s="127"/>
    </row>
    <row r="393">
      <c r="A393" s="127"/>
      <c r="B393" s="127"/>
      <c r="C393" s="127"/>
      <c r="D393" s="127"/>
    </row>
    <row r="394">
      <c r="A394" s="127"/>
      <c r="B394" s="127"/>
      <c r="C394" s="127"/>
      <c r="D394" s="127"/>
    </row>
    <row r="395">
      <c r="A395" s="127"/>
      <c r="B395" s="127"/>
      <c r="C395" s="127"/>
      <c r="D395" s="127"/>
    </row>
    <row r="396">
      <c r="A396" s="127"/>
      <c r="B396" s="127"/>
      <c r="C396" s="127"/>
      <c r="D396" s="127"/>
    </row>
    <row r="397">
      <c r="A397" s="127"/>
      <c r="B397" s="127"/>
      <c r="C397" s="127"/>
      <c r="D397" s="127"/>
    </row>
    <row r="398">
      <c r="A398" s="127"/>
      <c r="B398" s="127"/>
      <c r="C398" s="127"/>
      <c r="D398" s="127"/>
    </row>
    <row r="399">
      <c r="A399" s="127"/>
      <c r="B399" s="127"/>
      <c r="C399" s="127"/>
      <c r="D399" s="127"/>
    </row>
    <row r="400">
      <c r="A400" s="127"/>
      <c r="B400" s="127"/>
      <c r="C400" s="127"/>
      <c r="D400" s="127"/>
    </row>
    <row r="401">
      <c r="A401" s="127"/>
      <c r="B401" s="127"/>
      <c r="C401" s="127"/>
      <c r="D401" s="127"/>
    </row>
    <row r="402">
      <c r="A402" s="127"/>
      <c r="B402" s="127"/>
      <c r="C402" s="127"/>
      <c r="D402" s="127"/>
    </row>
    <row r="403">
      <c r="A403" s="127"/>
      <c r="B403" s="127"/>
      <c r="C403" s="127"/>
      <c r="D403" s="127"/>
    </row>
    <row r="404">
      <c r="A404" s="127"/>
      <c r="B404" s="127"/>
      <c r="C404" s="127"/>
      <c r="D404" s="127"/>
    </row>
    <row r="405">
      <c r="A405" s="127"/>
      <c r="B405" s="127"/>
      <c r="C405" s="127"/>
      <c r="D405" s="127"/>
    </row>
    <row r="406">
      <c r="A406" s="127"/>
      <c r="B406" s="127"/>
      <c r="C406" s="127"/>
      <c r="D406" s="127"/>
    </row>
    <row r="407">
      <c r="A407" s="127"/>
      <c r="B407" s="127"/>
      <c r="C407" s="127"/>
      <c r="D407" s="127"/>
    </row>
    <row r="408">
      <c r="A408" s="127"/>
      <c r="B408" s="127"/>
      <c r="C408" s="127"/>
      <c r="D408" s="127"/>
    </row>
    <row r="409">
      <c r="A409" s="127"/>
      <c r="B409" s="127"/>
      <c r="C409" s="127"/>
      <c r="D409" s="127"/>
    </row>
    <row r="410">
      <c r="A410" s="127"/>
      <c r="B410" s="127"/>
      <c r="C410" s="127"/>
      <c r="D410" s="127"/>
    </row>
    <row r="411">
      <c r="A411" s="127"/>
      <c r="B411" s="127"/>
      <c r="C411" s="127"/>
      <c r="D411" s="127"/>
    </row>
    <row r="412">
      <c r="A412" s="127"/>
      <c r="B412" s="127"/>
      <c r="C412" s="127"/>
      <c r="D412" s="127"/>
    </row>
    <row r="413">
      <c r="A413" s="127"/>
      <c r="B413" s="127"/>
      <c r="C413" s="127"/>
      <c r="D413" s="127"/>
    </row>
    <row r="414">
      <c r="A414" s="127"/>
      <c r="B414" s="127"/>
      <c r="C414" s="127"/>
      <c r="D414" s="127"/>
    </row>
    <row r="415">
      <c r="A415" s="127"/>
      <c r="B415" s="127"/>
      <c r="C415" s="127"/>
      <c r="D415" s="127"/>
    </row>
    <row r="416">
      <c r="A416" s="127"/>
      <c r="B416" s="127"/>
      <c r="C416" s="127"/>
      <c r="D416" s="127"/>
    </row>
    <row r="417">
      <c r="A417" s="127"/>
      <c r="B417" s="127"/>
      <c r="C417" s="127"/>
      <c r="D417" s="127"/>
    </row>
    <row r="418">
      <c r="A418" s="127"/>
      <c r="B418" s="127"/>
      <c r="C418" s="127"/>
      <c r="D418" s="127"/>
    </row>
    <row r="419">
      <c r="A419" s="127"/>
      <c r="B419" s="127"/>
      <c r="C419" s="127"/>
      <c r="D419" s="127"/>
    </row>
    <row r="420">
      <c r="A420" s="127"/>
      <c r="B420" s="127"/>
      <c r="C420" s="127"/>
      <c r="D420" s="127"/>
    </row>
    <row r="421">
      <c r="A421" s="127"/>
      <c r="B421" s="127"/>
      <c r="C421" s="127"/>
      <c r="D421" s="127"/>
    </row>
    <row r="422">
      <c r="A422" s="127"/>
      <c r="B422" s="127"/>
      <c r="C422" s="127"/>
      <c r="D422" s="127"/>
    </row>
    <row r="423">
      <c r="A423" s="127"/>
      <c r="B423" s="127"/>
      <c r="C423" s="127"/>
      <c r="D423" s="127"/>
    </row>
    <row r="424">
      <c r="A424" s="127"/>
      <c r="B424" s="127"/>
      <c r="C424" s="127"/>
      <c r="D424" s="127"/>
    </row>
    <row r="425">
      <c r="A425" s="127"/>
      <c r="B425" s="127"/>
      <c r="C425" s="127"/>
      <c r="D425" s="127"/>
    </row>
    <row r="426">
      <c r="A426" s="127"/>
      <c r="B426" s="127"/>
      <c r="C426" s="127"/>
      <c r="D426" s="127"/>
    </row>
    <row r="427">
      <c r="A427" s="127"/>
      <c r="B427" s="127"/>
      <c r="C427" s="127"/>
      <c r="D427" s="127"/>
    </row>
    <row r="428">
      <c r="A428" s="127"/>
      <c r="B428" s="127"/>
      <c r="C428" s="127"/>
      <c r="D428" s="127"/>
    </row>
    <row r="429">
      <c r="A429" s="127"/>
      <c r="B429" s="127"/>
      <c r="C429" s="127"/>
      <c r="D429" s="127"/>
    </row>
    <row r="430">
      <c r="A430" s="127"/>
      <c r="B430" s="127"/>
      <c r="C430" s="127"/>
      <c r="D430" s="127"/>
    </row>
    <row r="431">
      <c r="A431" s="127"/>
      <c r="B431" s="127"/>
      <c r="C431" s="127"/>
      <c r="D431" s="127"/>
    </row>
    <row r="432">
      <c r="A432" s="127"/>
      <c r="B432" s="127"/>
      <c r="C432" s="127"/>
      <c r="D432" s="127"/>
    </row>
    <row r="433">
      <c r="A433" s="127"/>
      <c r="B433" s="127"/>
      <c r="C433" s="127"/>
      <c r="D433" s="127"/>
    </row>
    <row r="434">
      <c r="A434" s="127"/>
      <c r="B434" s="127"/>
      <c r="C434" s="127"/>
      <c r="D434" s="127"/>
    </row>
    <row r="435">
      <c r="A435" s="127"/>
      <c r="B435" s="127"/>
      <c r="C435" s="127"/>
      <c r="D435" s="127"/>
    </row>
    <row r="436">
      <c r="A436" s="127"/>
      <c r="B436" s="127"/>
      <c r="C436" s="127"/>
      <c r="D436" s="127"/>
    </row>
    <row r="437">
      <c r="A437" s="127"/>
      <c r="B437" s="127"/>
      <c r="C437" s="127"/>
      <c r="D437" s="127"/>
    </row>
    <row r="438">
      <c r="A438" s="127"/>
      <c r="B438" s="127"/>
      <c r="C438" s="127"/>
      <c r="D438" s="127"/>
    </row>
    <row r="439">
      <c r="A439" s="127"/>
      <c r="B439" s="127"/>
      <c r="C439" s="127"/>
      <c r="D439" s="127"/>
    </row>
    <row r="440">
      <c r="A440" s="127"/>
      <c r="B440" s="127"/>
      <c r="C440" s="127"/>
      <c r="D440" s="127"/>
    </row>
    <row r="441">
      <c r="A441" s="127"/>
      <c r="B441" s="127"/>
      <c r="C441" s="127"/>
      <c r="D441" s="127"/>
    </row>
    <row r="442">
      <c r="A442" s="127"/>
      <c r="B442" s="127"/>
      <c r="C442" s="127"/>
      <c r="D442" s="127"/>
    </row>
    <row r="443">
      <c r="A443" s="127"/>
      <c r="B443" s="127"/>
      <c r="C443" s="127"/>
      <c r="D443" s="127"/>
    </row>
    <row r="444">
      <c r="A444" s="127"/>
      <c r="B444" s="127"/>
      <c r="C444" s="127"/>
      <c r="D444" s="127"/>
    </row>
    <row r="445">
      <c r="A445" s="127"/>
      <c r="B445" s="127"/>
      <c r="C445" s="127"/>
      <c r="D445" s="127"/>
    </row>
    <row r="446">
      <c r="A446" s="127"/>
      <c r="B446" s="127"/>
      <c r="C446" s="127"/>
      <c r="D446" s="127"/>
    </row>
    <row r="447">
      <c r="A447" s="127"/>
      <c r="B447" s="127"/>
      <c r="C447" s="127"/>
      <c r="D447" s="127"/>
    </row>
    <row r="448">
      <c r="A448" s="127"/>
      <c r="B448" s="127"/>
      <c r="C448" s="127"/>
      <c r="D448" s="127"/>
    </row>
    <row r="449">
      <c r="A449" s="127"/>
      <c r="B449" s="127"/>
      <c r="C449" s="127"/>
      <c r="D449" s="127"/>
    </row>
    <row r="450">
      <c r="A450" s="127"/>
      <c r="B450" s="127"/>
      <c r="C450" s="127"/>
      <c r="D450" s="127"/>
    </row>
    <row r="451">
      <c r="A451" s="127"/>
      <c r="B451" s="127"/>
      <c r="C451" s="127"/>
      <c r="D451" s="127"/>
    </row>
    <row r="452">
      <c r="A452" s="127"/>
      <c r="B452" s="127"/>
      <c r="C452" s="127"/>
      <c r="D452" s="127"/>
    </row>
    <row r="453">
      <c r="A453" s="127"/>
      <c r="B453" s="127"/>
      <c r="C453" s="127"/>
      <c r="D453" s="127"/>
    </row>
    <row r="454">
      <c r="A454" s="127"/>
      <c r="B454" s="127"/>
      <c r="C454" s="127"/>
      <c r="D454" s="127"/>
    </row>
    <row r="455">
      <c r="A455" s="127"/>
      <c r="B455" s="127"/>
      <c r="C455" s="127"/>
      <c r="D455" s="127"/>
    </row>
    <row r="456">
      <c r="A456" s="127"/>
      <c r="B456" s="127"/>
      <c r="C456" s="127"/>
      <c r="D456" s="127"/>
    </row>
    <row r="457">
      <c r="A457" s="127"/>
      <c r="B457" s="127"/>
      <c r="C457" s="127"/>
      <c r="D457" s="127"/>
    </row>
    <row r="458">
      <c r="A458" s="127"/>
      <c r="B458" s="127"/>
      <c r="C458" s="127"/>
      <c r="D458" s="127"/>
    </row>
    <row r="459">
      <c r="A459" s="127"/>
      <c r="B459" s="127"/>
      <c r="C459" s="127"/>
      <c r="D459" s="127"/>
    </row>
    <row r="460">
      <c r="A460" s="127"/>
      <c r="B460" s="127"/>
      <c r="C460" s="127"/>
      <c r="D460" s="127"/>
    </row>
    <row r="461">
      <c r="A461" s="127"/>
      <c r="B461" s="127"/>
      <c r="C461" s="127"/>
      <c r="D461" s="127"/>
    </row>
    <row r="462">
      <c r="A462" s="127"/>
      <c r="B462" s="127"/>
      <c r="C462" s="127"/>
      <c r="D462" s="127"/>
    </row>
    <row r="463">
      <c r="A463" s="127"/>
      <c r="B463" s="127"/>
      <c r="C463" s="127"/>
      <c r="D463" s="127"/>
    </row>
    <row r="464">
      <c r="A464" s="127"/>
      <c r="B464" s="127"/>
      <c r="C464" s="127"/>
      <c r="D464" s="127"/>
    </row>
    <row r="465">
      <c r="A465" s="127"/>
      <c r="B465" s="127"/>
      <c r="C465" s="127"/>
      <c r="D465" s="127"/>
    </row>
    <row r="466">
      <c r="A466" s="127"/>
      <c r="B466" s="127"/>
      <c r="C466" s="127"/>
      <c r="D466" s="127"/>
    </row>
    <row r="467">
      <c r="A467" s="127"/>
      <c r="B467" s="127"/>
      <c r="C467" s="127"/>
      <c r="D467" s="127"/>
    </row>
    <row r="468">
      <c r="A468" s="127"/>
      <c r="B468" s="127"/>
      <c r="C468" s="127"/>
      <c r="D468" s="127"/>
    </row>
    <row r="469">
      <c r="A469" s="127"/>
      <c r="B469" s="127"/>
      <c r="C469" s="127"/>
      <c r="D469" s="127"/>
    </row>
    <row r="470">
      <c r="A470" s="127"/>
      <c r="B470" s="127"/>
      <c r="C470" s="127"/>
      <c r="D470" s="127"/>
    </row>
    <row r="471">
      <c r="A471" s="127"/>
      <c r="B471" s="127"/>
      <c r="C471" s="127"/>
      <c r="D471" s="127"/>
    </row>
    <row r="472">
      <c r="A472" s="127"/>
      <c r="B472" s="127"/>
      <c r="C472" s="127"/>
      <c r="D472" s="127"/>
    </row>
    <row r="473">
      <c r="A473" s="127"/>
      <c r="B473" s="127"/>
      <c r="C473" s="127"/>
      <c r="D473" s="127"/>
    </row>
    <row r="474">
      <c r="A474" s="127"/>
      <c r="B474" s="127"/>
      <c r="C474" s="127"/>
      <c r="D474" s="127"/>
    </row>
    <row r="475">
      <c r="A475" s="127"/>
      <c r="B475" s="127"/>
      <c r="C475" s="127"/>
      <c r="D475" s="127"/>
    </row>
    <row r="476">
      <c r="A476" s="127"/>
      <c r="B476" s="127"/>
      <c r="C476" s="127"/>
      <c r="D476" s="127"/>
    </row>
    <row r="477">
      <c r="A477" s="127"/>
      <c r="B477" s="127"/>
      <c r="C477" s="127"/>
      <c r="D477" s="127"/>
    </row>
    <row r="478">
      <c r="A478" s="127"/>
      <c r="B478" s="127"/>
      <c r="C478" s="127"/>
      <c r="D478" s="127"/>
    </row>
    <row r="479">
      <c r="A479" s="127"/>
      <c r="B479" s="127"/>
      <c r="C479" s="127"/>
      <c r="D479" s="127"/>
    </row>
    <row r="480">
      <c r="A480" s="127"/>
      <c r="B480" s="127"/>
      <c r="C480" s="127"/>
      <c r="D480" s="127"/>
    </row>
    <row r="481">
      <c r="A481" s="127"/>
      <c r="B481" s="127"/>
      <c r="C481" s="127"/>
      <c r="D481" s="127"/>
    </row>
    <row r="482">
      <c r="A482" s="127"/>
      <c r="B482" s="127"/>
      <c r="C482" s="127"/>
      <c r="D482" s="127"/>
    </row>
    <row r="483">
      <c r="A483" s="127"/>
      <c r="B483" s="127"/>
      <c r="C483" s="127"/>
      <c r="D483" s="127"/>
    </row>
    <row r="484">
      <c r="A484" s="127"/>
      <c r="B484" s="127"/>
      <c r="C484" s="127"/>
      <c r="D484" s="127"/>
    </row>
    <row r="485">
      <c r="A485" s="127"/>
      <c r="B485" s="127"/>
      <c r="C485" s="127"/>
      <c r="D485" s="127"/>
    </row>
    <row r="486">
      <c r="A486" s="127"/>
      <c r="B486" s="127"/>
      <c r="C486" s="127"/>
      <c r="D486" s="127"/>
    </row>
    <row r="487">
      <c r="A487" s="127"/>
      <c r="B487" s="127"/>
      <c r="C487" s="127"/>
      <c r="D487" s="127"/>
    </row>
    <row r="488">
      <c r="A488" s="127"/>
      <c r="B488" s="127"/>
      <c r="C488" s="127"/>
      <c r="D488" s="127"/>
    </row>
    <row r="489">
      <c r="A489" s="127"/>
      <c r="B489" s="127"/>
      <c r="C489" s="127"/>
      <c r="D489" s="127"/>
    </row>
    <row r="490">
      <c r="A490" s="127"/>
      <c r="B490" s="127"/>
      <c r="C490" s="127"/>
      <c r="D490" s="127"/>
    </row>
    <row r="491">
      <c r="A491" s="127"/>
      <c r="B491" s="127"/>
      <c r="C491" s="127"/>
      <c r="D491" s="127"/>
    </row>
    <row r="492">
      <c r="A492" s="127"/>
      <c r="B492" s="127"/>
      <c r="C492" s="127"/>
      <c r="D492" s="127"/>
    </row>
    <row r="493">
      <c r="A493" s="127"/>
      <c r="B493" s="127"/>
      <c r="C493" s="127"/>
      <c r="D493" s="127"/>
    </row>
    <row r="494">
      <c r="A494" s="127"/>
      <c r="B494" s="127"/>
      <c r="C494" s="127"/>
      <c r="D494" s="127"/>
    </row>
    <row r="495">
      <c r="A495" s="127"/>
      <c r="B495" s="127"/>
      <c r="C495" s="127"/>
      <c r="D495" s="127"/>
    </row>
    <row r="496">
      <c r="A496" s="127"/>
      <c r="B496" s="127"/>
      <c r="C496" s="127"/>
      <c r="D496" s="127"/>
    </row>
    <row r="497">
      <c r="A497" s="127"/>
      <c r="B497" s="127"/>
      <c r="C497" s="127"/>
      <c r="D497" s="127"/>
    </row>
    <row r="498">
      <c r="A498" s="127"/>
      <c r="B498" s="127"/>
      <c r="C498" s="127"/>
      <c r="D498" s="127"/>
    </row>
    <row r="499">
      <c r="A499" s="127"/>
      <c r="B499" s="127"/>
      <c r="C499" s="127"/>
      <c r="D499" s="127"/>
    </row>
    <row r="500">
      <c r="A500" s="127"/>
      <c r="B500" s="127"/>
      <c r="C500" s="127"/>
      <c r="D500" s="127"/>
    </row>
    <row r="501">
      <c r="A501" s="127"/>
      <c r="B501" s="127"/>
      <c r="C501" s="127"/>
      <c r="D501" s="127"/>
    </row>
    <row r="502">
      <c r="A502" s="127"/>
      <c r="B502" s="127"/>
      <c r="C502" s="127"/>
      <c r="D502" s="127"/>
    </row>
    <row r="503">
      <c r="A503" s="127"/>
      <c r="B503" s="127"/>
      <c r="C503" s="127"/>
      <c r="D503" s="127"/>
    </row>
    <row r="504">
      <c r="A504" s="127"/>
      <c r="B504" s="127"/>
      <c r="C504" s="127"/>
      <c r="D504" s="127"/>
    </row>
    <row r="505">
      <c r="A505" s="127"/>
      <c r="B505" s="127"/>
      <c r="C505" s="127"/>
      <c r="D505" s="127"/>
    </row>
    <row r="506">
      <c r="A506" s="127"/>
      <c r="B506" s="127"/>
      <c r="C506" s="127"/>
      <c r="D506" s="127"/>
    </row>
    <row r="507">
      <c r="A507" s="127"/>
      <c r="B507" s="127"/>
      <c r="C507" s="127"/>
      <c r="D507" s="127"/>
    </row>
    <row r="508">
      <c r="A508" s="127"/>
      <c r="B508" s="127"/>
      <c r="C508" s="127"/>
      <c r="D508" s="127"/>
    </row>
    <row r="509">
      <c r="A509" s="127"/>
      <c r="B509" s="127"/>
      <c r="C509" s="127"/>
      <c r="D509" s="127"/>
    </row>
    <row r="510">
      <c r="A510" s="127"/>
      <c r="B510" s="127"/>
      <c r="C510" s="127"/>
      <c r="D510" s="127"/>
    </row>
    <row r="511">
      <c r="A511" s="127"/>
      <c r="B511" s="127"/>
      <c r="C511" s="127"/>
      <c r="D511" s="127"/>
    </row>
    <row r="512">
      <c r="A512" s="127"/>
      <c r="B512" s="127"/>
      <c r="C512" s="127"/>
      <c r="D512" s="127"/>
    </row>
    <row r="513">
      <c r="A513" s="127"/>
      <c r="B513" s="127"/>
      <c r="C513" s="127"/>
      <c r="D513" s="127"/>
    </row>
    <row r="514">
      <c r="A514" s="127"/>
      <c r="B514" s="127"/>
      <c r="C514" s="127"/>
      <c r="D514" s="127"/>
    </row>
    <row r="515">
      <c r="A515" s="127"/>
      <c r="B515" s="127"/>
      <c r="C515" s="127"/>
      <c r="D515" s="127"/>
    </row>
    <row r="516">
      <c r="A516" s="127"/>
      <c r="B516" s="127"/>
      <c r="C516" s="127"/>
      <c r="D516" s="127"/>
    </row>
    <row r="517">
      <c r="A517" s="127"/>
      <c r="B517" s="127"/>
      <c r="C517" s="127"/>
      <c r="D517" s="127"/>
    </row>
    <row r="518">
      <c r="A518" s="127"/>
      <c r="B518" s="127"/>
      <c r="C518" s="127"/>
      <c r="D518" s="127"/>
    </row>
    <row r="519">
      <c r="A519" s="127"/>
      <c r="B519" s="127"/>
      <c r="C519" s="127"/>
      <c r="D519" s="127"/>
    </row>
    <row r="520">
      <c r="A520" s="127"/>
      <c r="B520" s="127"/>
      <c r="C520" s="127"/>
      <c r="D520" s="127"/>
    </row>
    <row r="521">
      <c r="A521" s="127"/>
      <c r="B521" s="127"/>
      <c r="C521" s="127"/>
      <c r="D521" s="127"/>
    </row>
    <row r="522">
      <c r="A522" s="127"/>
      <c r="B522" s="127"/>
      <c r="C522" s="127"/>
      <c r="D522" s="127"/>
    </row>
    <row r="523">
      <c r="A523" s="127"/>
      <c r="B523" s="127"/>
      <c r="C523" s="127"/>
      <c r="D523" s="127"/>
    </row>
    <row r="524">
      <c r="A524" s="127"/>
      <c r="B524" s="127"/>
      <c r="C524" s="127"/>
      <c r="D524" s="127"/>
    </row>
    <row r="525">
      <c r="A525" s="127"/>
      <c r="B525" s="127"/>
      <c r="C525" s="127"/>
      <c r="D525" s="127"/>
    </row>
    <row r="526">
      <c r="A526" s="127"/>
      <c r="B526" s="127"/>
      <c r="C526" s="127"/>
      <c r="D526" s="127"/>
    </row>
    <row r="527">
      <c r="A527" s="127"/>
      <c r="B527" s="127"/>
      <c r="C527" s="127"/>
      <c r="D527" s="127"/>
    </row>
    <row r="528">
      <c r="A528" s="127"/>
      <c r="B528" s="127"/>
      <c r="C528" s="127"/>
      <c r="D528" s="127"/>
    </row>
    <row r="529">
      <c r="A529" s="127"/>
      <c r="B529" s="127"/>
      <c r="C529" s="127"/>
      <c r="D529" s="127"/>
    </row>
    <row r="530">
      <c r="A530" s="127"/>
      <c r="B530" s="127"/>
      <c r="C530" s="127"/>
      <c r="D530" s="127"/>
    </row>
    <row r="531">
      <c r="A531" s="127"/>
      <c r="B531" s="127"/>
      <c r="C531" s="127"/>
      <c r="D531" s="127"/>
    </row>
    <row r="532">
      <c r="A532" s="127"/>
      <c r="B532" s="127"/>
      <c r="C532" s="127"/>
      <c r="D532" s="127"/>
    </row>
    <row r="533">
      <c r="A533" s="127"/>
      <c r="B533" s="127"/>
      <c r="C533" s="127"/>
      <c r="D533" s="127"/>
    </row>
    <row r="534">
      <c r="A534" s="127"/>
      <c r="B534" s="127"/>
      <c r="C534" s="127"/>
      <c r="D534" s="127"/>
    </row>
    <row r="535">
      <c r="A535" s="127"/>
      <c r="B535" s="127"/>
      <c r="C535" s="127"/>
      <c r="D535" s="127"/>
    </row>
    <row r="536">
      <c r="A536" s="127"/>
      <c r="B536" s="127"/>
      <c r="C536" s="127"/>
      <c r="D536" s="127"/>
    </row>
    <row r="537">
      <c r="A537" s="127"/>
      <c r="B537" s="127"/>
      <c r="C537" s="127"/>
      <c r="D537" s="127"/>
    </row>
    <row r="538">
      <c r="A538" s="127"/>
      <c r="B538" s="127"/>
      <c r="C538" s="127"/>
      <c r="D538" s="127"/>
    </row>
    <row r="539">
      <c r="A539" s="127"/>
      <c r="B539" s="127"/>
      <c r="C539" s="127"/>
      <c r="D539" s="127"/>
    </row>
    <row r="540">
      <c r="A540" s="127"/>
      <c r="B540" s="127"/>
      <c r="C540" s="127"/>
      <c r="D540" s="127"/>
    </row>
    <row r="541">
      <c r="A541" s="127"/>
      <c r="B541" s="127"/>
      <c r="C541" s="127"/>
      <c r="D541" s="127"/>
    </row>
    <row r="542">
      <c r="A542" s="127"/>
      <c r="B542" s="127"/>
      <c r="C542" s="127"/>
      <c r="D542" s="127"/>
    </row>
    <row r="543">
      <c r="A543" s="127"/>
      <c r="B543" s="127"/>
      <c r="C543" s="127"/>
      <c r="D543" s="127"/>
    </row>
    <row r="544">
      <c r="A544" s="127"/>
      <c r="B544" s="127"/>
      <c r="C544" s="127"/>
      <c r="D544" s="127"/>
    </row>
    <row r="545">
      <c r="A545" s="127"/>
      <c r="B545" s="127"/>
      <c r="C545" s="127"/>
      <c r="D545" s="127"/>
    </row>
    <row r="546">
      <c r="A546" s="127"/>
      <c r="B546" s="127"/>
      <c r="C546" s="127"/>
      <c r="D546" s="127"/>
    </row>
    <row r="547">
      <c r="A547" s="127"/>
      <c r="B547" s="127"/>
      <c r="C547" s="127"/>
      <c r="D547" s="127"/>
    </row>
    <row r="548">
      <c r="A548" s="127"/>
      <c r="B548" s="127"/>
      <c r="C548" s="127"/>
      <c r="D548" s="127"/>
    </row>
    <row r="549">
      <c r="A549" s="127"/>
      <c r="B549" s="127"/>
      <c r="C549" s="127"/>
      <c r="D549" s="127"/>
    </row>
    <row r="550">
      <c r="A550" s="127"/>
      <c r="B550" s="127"/>
      <c r="C550" s="127"/>
      <c r="D550" s="127"/>
    </row>
    <row r="551">
      <c r="A551" s="127"/>
      <c r="B551" s="127"/>
      <c r="C551" s="127"/>
      <c r="D551" s="127"/>
    </row>
    <row r="552">
      <c r="A552" s="127"/>
      <c r="B552" s="127"/>
      <c r="C552" s="127"/>
      <c r="D552" s="127"/>
    </row>
    <row r="553">
      <c r="A553" s="127"/>
      <c r="B553" s="127"/>
      <c r="C553" s="127"/>
      <c r="D553" s="127"/>
    </row>
    <row r="554">
      <c r="A554" s="127"/>
      <c r="B554" s="127"/>
      <c r="C554" s="127"/>
      <c r="D554" s="127"/>
    </row>
    <row r="555">
      <c r="A555" s="127"/>
      <c r="B555" s="127"/>
      <c r="C555" s="127"/>
      <c r="D555" s="127"/>
    </row>
    <row r="556">
      <c r="A556" s="127"/>
      <c r="B556" s="127"/>
      <c r="C556" s="127"/>
      <c r="D556" s="127"/>
    </row>
    <row r="557">
      <c r="A557" s="127"/>
      <c r="B557" s="127"/>
      <c r="C557" s="127"/>
      <c r="D557" s="127"/>
    </row>
    <row r="558">
      <c r="A558" s="127"/>
      <c r="B558" s="127"/>
      <c r="C558" s="127"/>
      <c r="D558" s="127"/>
    </row>
    <row r="559">
      <c r="A559" s="127"/>
      <c r="B559" s="127"/>
      <c r="C559" s="127"/>
      <c r="D559" s="127"/>
    </row>
    <row r="560">
      <c r="A560" s="127"/>
      <c r="B560" s="127"/>
      <c r="C560" s="127"/>
      <c r="D560" s="127"/>
    </row>
    <row r="561">
      <c r="A561" s="127"/>
      <c r="B561" s="127"/>
      <c r="C561" s="127"/>
      <c r="D561" s="127"/>
    </row>
    <row r="562">
      <c r="A562" s="127"/>
      <c r="B562" s="127"/>
      <c r="C562" s="127"/>
      <c r="D562" s="127"/>
    </row>
    <row r="563">
      <c r="A563" s="127"/>
      <c r="B563" s="127"/>
      <c r="C563" s="127"/>
      <c r="D563" s="127"/>
    </row>
    <row r="564">
      <c r="A564" s="127"/>
      <c r="B564" s="127"/>
      <c r="C564" s="127"/>
      <c r="D564" s="127"/>
    </row>
    <row r="565">
      <c r="A565" s="127"/>
      <c r="B565" s="127"/>
      <c r="C565" s="127"/>
      <c r="D565" s="127"/>
    </row>
    <row r="566">
      <c r="A566" s="127"/>
      <c r="B566" s="127"/>
      <c r="C566" s="127"/>
      <c r="D566" s="127"/>
    </row>
    <row r="567">
      <c r="A567" s="127"/>
      <c r="B567" s="127"/>
      <c r="C567" s="127"/>
      <c r="D567" s="127"/>
    </row>
    <row r="568">
      <c r="A568" s="127"/>
      <c r="B568" s="127"/>
      <c r="C568" s="127"/>
      <c r="D568" s="127"/>
    </row>
    <row r="569">
      <c r="A569" s="127"/>
      <c r="B569" s="127"/>
      <c r="C569" s="127"/>
      <c r="D569" s="127"/>
    </row>
    <row r="570">
      <c r="A570" s="127"/>
      <c r="B570" s="127"/>
      <c r="C570" s="127"/>
      <c r="D570" s="127"/>
    </row>
    <row r="571">
      <c r="A571" s="127"/>
      <c r="B571" s="127"/>
      <c r="C571" s="127"/>
      <c r="D571" s="127"/>
    </row>
    <row r="572">
      <c r="A572" s="127"/>
      <c r="B572" s="127"/>
      <c r="C572" s="127"/>
      <c r="D572" s="127"/>
    </row>
    <row r="573">
      <c r="A573" s="127"/>
      <c r="B573" s="127"/>
      <c r="C573" s="127"/>
      <c r="D573" s="127"/>
    </row>
    <row r="574">
      <c r="A574" s="127"/>
      <c r="B574" s="127"/>
      <c r="C574" s="127"/>
      <c r="D574" s="127"/>
    </row>
    <row r="575">
      <c r="A575" s="127"/>
      <c r="B575" s="127"/>
      <c r="C575" s="127"/>
      <c r="D575" s="127"/>
    </row>
    <row r="576">
      <c r="A576" s="127"/>
      <c r="B576" s="127"/>
      <c r="C576" s="127"/>
      <c r="D576" s="127"/>
    </row>
    <row r="577">
      <c r="A577" s="127"/>
      <c r="B577" s="127"/>
      <c r="C577" s="127"/>
      <c r="D577" s="127"/>
    </row>
    <row r="578">
      <c r="A578" s="127"/>
      <c r="B578" s="127"/>
      <c r="C578" s="127"/>
      <c r="D578" s="127"/>
    </row>
    <row r="579">
      <c r="A579" s="127"/>
      <c r="B579" s="127"/>
      <c r="C579" s="127"/>
      <c r="D579" s="127"/>
    </row>
    <row r="580">
      <c r="A580" s="127"/>
      <c r="B580" s="127"/>
      <c r="C580" s="127"/>
      <c r="D580" s="127"/>
    </row>
    <row r="581">
      <c r="A581" s="127"/>
      <c r="B581" s="127"/>
      <c r="C581" s="127"/>
      <c r="D581" s="127"/>
    </row>
    <row r="582">
      <c r="A582" s="127"/>
      <c r="B582" s="127"/>
      <c r="C582" s="127"/>
      <c r="D582" s="127"/>
    </row>
    <row r="583">
      <c r="A583" s="127"/>
      <c r="B583" s="127"/>
      <c r="C583" s="127"/>
      <c r="D583" s="127"/>
    </row>
    <row r="584">
      <c r="A584" s="127"/>
      <c r="B584" s="127"/>
      <c r="C584" s="127"/>
      <c r="D584" s="127"/>
    </row>
    <row r="585">
      <c r="A585" s="127"/>
      <c r="B585" s="127"/>
      <c r="C585" s="127"/>
      <c r="D585" s="127"/>
    </row>
    <row r="586">
      <c r="A586" s="127"/>
      <c r="B586" s="127"/>
      <c r="C586" s="127"/>
      <c r="D586" s="127"/>
    </row>
    <row r="587">
      <c r="A587" s="127"/>
      <c r="B587" s="127"/>
      <c r="C587" s="127"/>
      <c r="D587" s="127"/>
    </row>
    <row r="588">
      <c r="A588" s="127"/>
      <c r="B588" s="127"/>
      <c r="C588" s="127"/>
      <c r="D588" s="127"/>
    </row>
    <row r="589">
      <c r="A589" s="127"/>
      <c r="B589" s="127"/>
      <c r="C589" s="127"/>
      <c r="D589" s="127"/>
    </row>
    <row r="590">
      <c r="A590" s="127"/>
      <c r="B590" s="127"/>
      <c r="C590" s="127"/>
      <c r="D590" s="127"/>
    </row>
    <row r="591">
      <c r="A591" s="127"/>
      <c r="B591" s="127"/>
      <c r="C591" s="127"/>
      <c r="D591" s="127"/>
    </row>
    <row r="592">
      <c r="A592" s="127"/>
      <c r="B592" s="127"/>
      <c r="C592" s="127"/>
      <c r="D592" s="127"/>
    </row>
    <row r="593">
      <c r="A593" s="127"/>
      <c r="B593" s="127"/>
      <c r="C593" s="127"/>
      <c r="D593" s="127"/>
    </row>
    <row r="594">
      <c r="A594" s="127"/>
      <c r="B594" s="127"/>
      <c r="C594" s="127"/>
      <c r="D594" s="127"/>
    </row>
    <row r="595">
      <c r="A595" s="127"/>
      <c r="B595" s="127"/>
      <c r="C595" s="127"/>
      <c r="D595" s="127"/>
    </row>
    <row r="596">
      <c r="A596" s="127"/>
      <c r="B596" s="127"/>
      <c r="C596" s="127"/>
      <c r="D596" s="127"/>
    </row>
    <row r="597">
      <c r="A597" s="127"/>
      <c r="B597" s="127"/>
      <c r="C597" s="127"/>
      <c r="D597" s="127"/>
    </row>
    <row r="598">
      <c r="A598" s="127"/>
      <c r="B598" s="127"/>
      <c r="C598" s="127"/>
      <c r="D598" s="127"/>
    </row>
    <row r="599">
      <c r="A599" s="127"/>
      <c r="B599" s="127"/>
      <c r="C599" s="127"/>
      <c r="D599" s="127"/>
    </row>
    <row r="600">
      <c r="A600" s="127"/>
      <c r="B600" s="127"/>
      <c r="C600" s="127"/>
      <c r="D600" s="127"/>
    </row>
    <row r="601">
      <c r="A601" s="127"/>
      <c r="B601" s="127"/>
      <c r="C601" s="127"/>
      <c r="D601" s="127"/>
    </row>
    <row r="602">
      <c r="A602" s="127"/>
      <c r="B602" s="127"/>
      <c r="C602" s="127"/>
      <c r="D602" s="127"/>
    </row>
    <row r="603">
      <c r="A603" s="127"/>
      <c r="B603" s="127"/>
      <c r="C603" s="127"/>
      <c r="D603" s="127"/>
    </row>
    <row r="604">
      <c r="A604" s="127"/>
      <c r="B604" s="127"/>
      <c r="C604" s="127"/>
      <c r="D604" s="127"/>
    </row>
    <row r="605">
      <c r="A605" s="127"/>
      <c r="B605" s="127"/>
      <c r="C605" s="127"/>
      <c r="D605" s="127"/>
    </row>
    <row r="606">
      <c r="A606" s="127"/>
      <c r="B606" s="127"/>
      <c r="C606" s="127"/>
      <c r="D606" s="127"/>
    </row>
    <row r="607">
      <c r="A607" s="127"/>
      <c r="B607" s="127"/>
      <c r="C607" s="127"/>
      <c r="D607" s="127"/>
    </row>
    <row r="608">
      <c r="A608" s="127"/>
      <c r="B608" s="127"/>
      <c r="C608" s="127"/>
      <c r="D608" s="127"/>
    </row>
    <row r="609">
      <c r="A609" s="127"/>
      <c r="B609" s="127"/>
      <c r="C609" s="127"/>
      <c r="D609" s="127"/>
    </row>
    <row r="610">
      <c r="A610" s="127"/>
      <c r="B610" s="127"/>
      <c r="C610" s="127"/>
      <c r="D610" s="127"/>
    </row>
    <row r="611">
      <c r="A611" s="127"/>
      <c r="B611" s="127"/>
      <c r="C611" s="127"/>
      <c r="D611" s="127"/>
    </row>
    <row r="612">
      <c r="A612" s="127"/>
      <c r="B612" s="127"/>
      <c r="C612" s="127"/>
      <c r="D612" s="127"/>
    </row>
    <row r="613">
      <c r="A613" s="127"/>
      <c r="B613" s="127"/>
      <c r="C613" s="127"/>
      <c r="D613" s="127"/>
    </row>
    <row r="614">
      <c r="A614" s="127"/>
      <c r="B614" s="127"/>
      <c r="C614" s="127"/>
      <c r="D614" s="127"/>
    </row>
    <row r="615">
      <c r="A615" s="127"/>
      <c r="B615" s="127"/>
      <c r="C615" s="127"/>
      <c r="D615" s="127"/>
    </row>
    <row r="616">
      <c r="A616" s="127"/>
      <c r="B616" s="127"/>
      <c r="C616" s="127"/>
      <c r="D616" s="127"/>
    </row>
    <row r="617">
      <c r="A617" s="127"/>
      <c r="B617" s="127"/>
      <c r="C617" s="127"/>
      <c r="D617" s="127"/>
    </row>
    <row r="618">
      <c r="A618" s="127"/>
      <c r="B618" s="127"/>
      <c r="C618" s="127"/>
      <c r="D618" s="127"/>
    </row>
    <row r="619">
      <c r="A619" s="127"/>
      <c r="B619" s="127"/>
      <c r="C619" s="127"/>
      <c r="D619" s="127"/>
    </row>
    <row r="620">
      <c r="A620" s="127"/>
      <c r="B620" s="127"/>
      <c r="C620" s="127"/>
      <c r="D620" s="127"/>
    </row>
    <row r="621">
      <c r="A621" s="127"/>
      <c r="B621" s="127"/>
      <c r="C621" s="127"/>
      <c r="D621" s="127"/>
    </row>
    <row r="622">
      <c r="A622" s="127"/>
      <c r="B622" s="127"/>
      <c r="C622" s="127"/>
      <c r="D622" s="127"/>
    </row>
    <row r="623">
      <c r="A623" s="127"/>
      <c r="B623" s="127"/>
      <c r="C623" s="127"/>
      <c r="D623" s="127"/>
    </row>
    <row r="624">
      <c r="A624" s="127"/>
      <c r="B624" s="127"/>
      <c r="C624" s="127"/>
      <c r="D624" s="127"/>
    </row>
    <row r="625">
      <c r="A625" s="127"/>
      <c r="B625" s="127"/>
      <c r="C625" s="127"/>
      <c r="D625" s="127"/>
    </row>
    <row r="626">
      <c r="A626" s="127"/>
      <c r="B626" s="127"/>
      <c r="C626" s="127"/>
      <c r="D626" s="127"/>
    </row>
    <row r="627">
      <c r="A627" s="127"/>
      <c r="B627" s="127"/>
      <c r="C627" s="127"/>
      <c r="D627" s="127"/>
    </row>
    <row r="628">
      <c r="A628" s="127"/>
      <c r="B628" s="127"/>
      <c r="C628" s="127"/>
      <c r="D628" s="127"/>
    </row>
    <row r="629">
      <c r="A629" s="127"/>
      <c r="B629" s="127"/>
      <c r="C629" s="127"/>
      <c r="D629" s="127"/>
    </row>
    <row r="630">
      <c r="A630" s="127"/>
      <c r="B630" s="127"/>
      <c r="C630" s="127"/>
      <c r="D630" s="127"/>
    </row>
    <row r="631">
      <c r="A631" s="127"/>
      <c r="B631" s="127"/>
      <c r="C631" s="127"/>
      <c r="D631" s="127"/>
    </row>
    <row r="632">
      <c r="A632" s="127"/>
      <c r="B632" s="127"/>
      <c r="C632" s="127"/>
      <c r="D632" s="127"/>
    </row>
    <row r="633">
      <c r="A633" s="127"/>
      <c r="B633" s="127"/>
      <c r="C633" s="127"/>
      <c r="D633" s="127"/>
    </row>
    <row r="634">
      <c r="A634" s="127"/>
      <c r="B634" s="127"/>
      <c r="C634" s="127"/>
      <c r="D634" s="127"/>
    </row>
    <row r="635">
      <c r="A635" s="127"/>
      <c r="B635" s="127"/>
      <c r="C635" s="127"/>
      <c r="D635" s="127"/>
    </row>
    <row r="636">
      <c r="A636" s="127"/>
      <c r="B636" s="127"/>
      <c r="C636" s="127"/>
      <c r="D636" s="127"/>
    </row>
    <row r="637">
      <c r="A637" s="127"/>
      <c r="B637" s="127"/>
      <c r="C637" s="127"/>
      <c r="D637" s="127"/>
    </row>
    <row r="638">
      <c r="A638" s="127"/>
      <c r="B638" s="127"/>
      <c r="C638" s="127"/>
      <c r="D638" s="127"/>
    </row>
    <row r="639">
      <c r="A639" s="127"/>
      <c r="B639" s="127"/>
      <c r="C639" s="127"/>
      <c r="D639" s="127"/>
    </row>
    <row r="640">
      <c r="A640" s="127"/>
      <c r="B640" s="127"/>
      <c r="C640" s="127"/>
      <c r="D640" s="127"/>
    </row>
    <row r="641">
      <c r="A641" s="127"/>
      <c r="B641" s="127"/>
      <c r="C641" s="127"/>
      <c r="D641" s="127"/>
    </row>
    <row r="642">
      <c r="A642" s="127"/>
      <c r="B642" s="127"/>
      <c r="C642" s="127"/>
      <c r="D642" s="127"/>
    </row>
    <row r="643">
      <c r="A643" s="127"/>
      <c r="B643" s="127"/>
      <c r="C643" s="127"/>
      <c r="D643" s="127"/>
    </row>
    <row r="644">
      <c r="A644" s="127"/>
      <c r="B644" s="127"/>
      <c r="C644" s="127"/>
      <c r="D644" s="127"/>
    </row>
    <row r="645">
      <c r="A645" s="127"/>
      <c r="B645" s="127"/>
      <c r="C645" s="127"/>
      <c r="D645" s="127"/>
    </row>
    <row r="646">
      <c r="A646" s="127"/>
      <c r="B646" s="127"/>
      <c r="C646" s="127"/>
      <c r="D646" s="127"/>
    </row>
    <row r="647">
      <c r="A647" s="127"/>
      <c r="B647" s="127"/>
      <c r="C647" s="127"/>
      <c r="D647" s="127"/>
    </row>
    <row r="648">
      <c r="A648" s="127"/>
      <c r="B648" s="127"/>
      <c r="C648" s="127"/>
      <c r="D648" s="127"/>
    </row>
    <row r="649">
      <c r="A649" s="127"/>
      <c r="B649" s="127"/>
      <c r="C649" s="127"/>
      <c r="D649" s="127"/>
    </row>
    <row r="650">
      <c r="A650" s="127"/>
      <c r="B650" s="127"/>
      <c r="C650" s="127"/>
      <c r="D650" s="127"/>
    </row>
    <row r="651">
      <c r="A651" s="127"/>
      <c r="B651" s="127"/>
      <c r="C651" s="127"/>
      <c r="D651" s="127"/>
    </row>
    <row r="652">
      <c r="A652" s="127"/>
      <c r="B652" s="127"/>
      <c r="C652" s="127"/>
      <c r="D652" s="127"/>
    </row>
    <row r="653">
      <c r="A653" s="127"/>
      <c r="B653" s="127"/>
      <c r="C653" s="127"/>
      <c r="D653" s="127"/>
    </row>
    <row r="654">
      <c r="A654" s="127"/>
      <c r="B654" s="127"/>
      <c r="C654" s="127"/>
      <c r="D654" s="127"/>
    </row>
    <row r="655">
      <c r="A655" s="127"/>
      <c r="B655" s="127"/>
      <c r="C655" s="127"/>
      <c r="D655" s="127"/>
    </row>
    <row r="656">
      <c r="A656" s="127"/>
      <c r="B656" s="127"/>
      <c r="C656" s="127"/>
      <c r="D656" s="127"/>
    </row>
    <row r="657">
      <c r="A657" s="127"/>
      <c r="B657" s="127"/>
      <c r="C657" s="127"/>
      <c r="D657" s="127"/>
    </row>
    <row r="658">
      <c r="A658" s="127"/>
      <c r="B658" s="127"/>
      <c r="C658" s="127"/>
      <c r="D658" s="127"/>
    </row>
    <row r="659">
      <c r="A659" s="127"/>
      <c r="B659" s="127"/>
      <c r="C659" s="127"/>
      <c r="D659" s="127"/>
    </row>
    <row r="660">
      <c r="A660" s="127"/>
      <c r="B660" s="127"/>
      <c r="C660" s="127"/>
      <c r="D660" s="127"/>
    </row>
    <row r="661">
      <c r="A661" s="127"/>
      <c r="B661" s="127"/>
      <c r="C661" s="127"/>
      <c r="D661" s="127"/>
    </row>
    <row r="662">
      <c r="A662" s="127"/>
      <c r="B662" s="127"/>
      <c r="C662" s="127"/>
      <c r="D662" s="127"/>
    </row>
    <row r="663">
      <c r="A663" s="127"/>
      <c r="B663" s="127"/>
      <c r="C663" s="127"/>
      <c r="D663" s="127"/>
    </row>
    <row r="664">
      <c r="A664" s="127"/>
      <c r="B664" s="127"/>
      <c r="C664" s="127"/>
      <c r="D664" s="127"/>
    </row>
    <row r="665">
      <c r="A665" s="127"/>
      <c r="B665" s="127"/>
      <c r="C665" s="127"/>
      <c r="D665" s="127"/>
    </row>
    <row r="666">
      <c r="A666" s="127"/>
      <c r="B666" s="127"/>
      <c r="C666" s="127"/>
      <c r="D666" s="127"/>
    </row>
    <row r="667">
      <c r="A667" s="127"/>
      <c r="B667" s="127"/>
      <c r="C667" s="127"/>
      <c r="D667" s="127"/>
    </row>
    <row r="668">
      <c r="A668" s="127"/>
      <c r="B668" s="127"/>
      <c r="C668" s="127"/>
      <c r="D668" s="127"/>
    </row>
    <row r="669">
      <c r="A669" s="127"/>
      <c r="B669" s="127"/>
      <c r="C669" s="127"/>
      <c r="D669" s="127"/>
    </row>
    <row r="670">
      <c r="A670" s="127"/>
      <c r="B670" s="127"/>
      <c r="C670" s="127"/>
      <c r="D670" s="127"/>
    </row>
    <row r="671">
      <c r="A671" s="127"/>
      <c r="B671" s="127"/>
      <c r="C671" s="127"/>
      <c r="D671" s="127"/>
    </row>
    <row r="672">
      <c r="A672" s="127"/>
      <c r="B672" s="127"/>
      <c r="C672" s="127"/>
      <c r="D672" s="127"/>
    </row>
    <row r="673">
      <c r="A673" s="127"/>
      <c r="B673" s="127"/>
      <c r="C673" s="127"/>
      <c r="D673" s="127"/>
    </row>
    <row r="674">
      <c r="A674" s="127"/>
      <c r="B674" s="127"/>
      <c r="C674" s="127"/>
      <c r="D674" s="127"/>
    </row>
    <row r="675">
      <c r="A675" s="127"/>
      <c r="B675" s="127"/>
      <c r="C675" s="127"/>
      <c r="D675" s="127"/>
    </row>
    <row r="676">
      <c r="A676" s="127"/>
      <c r="B676" s="127"/>
      <c r="C676" s="127"/>
      <c r="D676" s="127"/>
    </row>
    <row r="677">
      <c r="A677" s="127"/>
      <c r="B677" s="127"/>
      <c r="C677" s="127"/>
      <c r="D677" s="127"/>
    </row>
    <row r="678">
      <c r="A678" s="127"/>
      <c r="B678" s="127"/>
      <c r="C678" s="127"/>
      <c r="D678" s="127"/>
    </row>
    <row r="679">
      <c r="A679" s="127"/>
      <c r="B679" s="127"/>
      <c r="C679" s="127"/>
      <c r="D679" s="127"/>
    </row>
    <row r="680">
      <c r="A680" s="127"/>
      <c r="B680" s="127"/>
      <c r="C680" s="127"/>
      <c r="D680" s="127"/>
    </row>
    <row r="681">
      <c r="A681" s="127"/>
      <c r="B681" s="127"/>
      <c r="C681" s="127"/>
      <c r="D681" s="127"/>
    </row>
    <row r="682">
      <c r="A682" s="127"/>
      <c r="B682" s="127"/>
      <c r="C682" s="127"/>
      <c r="D682" s="127"/>
    </row>
    <row r="683">
      <c r="A683" s="127"/>
      <c r="B683" s="127"/>
      <c r="C683" s="127"/>
      <c r="D683" s="127"/>
    </row>
    <row r="684">
      <c r="A684" s="127"/>
      <c r="B684" s="127"/>
      <c r="C684" s="127"/>
      <c r="D684" s="127"/>
    </row>
    <row r="685">
      <c r="A685" s="127"/>
      <c r="B685" s="127"/>
      <c r="C685" s="127"/>
      <c r="D685" s="127"/>
    </row>
    <row r="686">
      <c r="A686" s="127"/>
      <c r="B686" s="127"/>
      <c r="C686" s="127"/>
      <c r="D686" s="127"/>
    </row>
    <row r="687">
      <c r="A687" s="127"/>
      <c r="B687" s="127"/>
      <c r="C687" s="127"/>
      <c r="D687" s="127"/>
    </row>
    <row r="688">
      <c r="A688" s="127"/>
      <c r="B688" s="127"/>
      <c r="C688" s="127"/>
      <c r="D688" s="127"/>
    </row>
    <row r="689">
      <c r="A689" s="127"/>
      <c r="B689" s="127"/>
      <c r="C689" s="127"/>
      <c r="D689" s="127"/>
    </row>
    <row r="690">
      <c r="A690" s="127"/>
      <c r="B690" s="127"/>
      <c r="C690" s="127"/>
      <c r="D690" s="127"/>
    </row>
    <row r="691">
      <c r="A691" s="127"/>
      <c r="B691" s="127"/>
      <c r="C691" s="127"/>
      <c r="D691" s="127"/>
    </row>
    <row r="692">
      <c r="A692" s="127"/>
      <c r="B692" s="127"/>
      <c r="C692" s="127"/>
      <c r="D692" s="127"/>
    </row>
    <row r="693">
      <c r="A693" s="127"/>
      <c r="B693" s="127"/>
      <c r="C693" s="127"/>
      <c r="D693" s="127"/>
    </row>
    <row r="694">
      <c r="A694" s="127"/>
      <c r="B694" s="127"/>
      <c r="C694" s="127"/>
      <c r="D694" s="127"/>
    </row>
    <row r="695">
      <c r="A695" s="127"/>
      <c r="B695" s="127"/>
      <c r="C695" s="127"/>
      <c r="D695" s="127"/>
    </row>
    <row r="696">
      <c r="A696" s="127"/>
      <c r="B696" s="127"/>
      <c r="C696" s="127"/>
      <c r="D696" s="127"/>
    </row>
    <row r="697">
      <c r="A697" s="127"/>
      <c r="B697" s="127"/>
      <c r="C697" s="127"/>
      <c r="D697" s="127"/>
    </row>
    <row r="698">
      <c r="A698" s="127"/>
      <c r="B698" s="127"/>
      <c r="C698" s="127"/>
      <c r="D698" s="127"/>
    </row>
    <row r="699">
      <c r="A699" s="127"/>
      <c r="B699" s="127"/>
      <c r="C699" s="127"/>
      <c r="D699" s="127"/>
    </row>
    <row r="700">
      <c r="A700" s="127"/>
      <c r="B700" s="127"/>
      <c r="C700" s="127"/>
      <c r="D700" s="127"/>
    </row>
    <row r="701">
      <c r="A701" s="127"/>
      <c r="B701" s="127"/>
      <c r="C701" s="127"/>
      <c r="D701" s="127"/>
    </row>
    <row r="702">
      <c r="A702" s="127"/>
      <c r="B702" s="127"/>
      <c r="C702" s="127"/>
      <c r="D702" s="127"/>
    </row>
    <row r="703">
      <c r="A703" s="127"/>
      <c r="B703" s="127"/>
      <c r="C703" s="127"/>
      <c r="D703" s="127"/>
    </row>
    <row r="704">
      <c r="A704" s="127"/>
      <c r="B704" s="127"/>
      <c r="C704" s="127"/>
      <c r="D704" s="127"/>
    </row>
    <row r="705">
      <c r="A705" s="127"/>
      <c r="B705" s="127"/>
      <c r="C705" s="127"/>
      <c r="D705" s="127"/>
    </row>
    <row r="706">
      <c r="A706" s="127"/>
      <c r="B706" s="127"/>
      <c r="C706" s="127"/>
      <c r="D706" s="127"/>
    </row>
    <row r="707">
      <c r="A707" s="127"/>
      <c r="B707" s="127"/>
      <c r="C707" s="127"/>
      <c r="D707" s="127"/>
    </row>
    <row r="708">
      <c r="A708" s="127"/>
      <c r="B708" s="127"/>
      <c r="C708" s="127"/>
      <c r="D708" s="127"/>
    </row>
    <row r="709">
      <c r="A709" s="127"/>
      <c r="B709" s="127"/>
      <c r="C709" s="127"/>
      <c r="D709" s="127"/>
    </row>
    <row r="710">
      <c r="A710" s="127"/>
      <c r="B710" s="127"/>
      <c r="C710" s="127"/>
      <c r="D710" s="127"/>
    </row>
    <row r="711">
      <c r="A711" s="127"/>
      <c r="B711" s="127"/>
      <c r="C711" s="127"/>
      <c r="D711" s="127"/>
    </row>
    <row r="712">
      <c r="A712" s="127"/>
      <c r="B712" s="127"/>
      <c r="C712" s="127"/>
      <c r="D712" s="127"/>
    </row>
    <row r="713">
      <c r="A713" s="127"/>
      <c r="B713" s="127"/>
      <c r="C713" s="127"/>
      <c r="D713" s="127"/>
    </row>
    <row r="714">
      <c r="A714" s="127"/>
      <c r="B714" s="127"/>
      <c r="C714" s="127"/>
      <c r="D714" s="127"/>
    </row>
    <row r="715">
      <c r="A715" s="127"/>
      <c r="B715" s="127"/>
      <c r="C715" s="127"/>
      <c r="D715" s="127"/>
    </row>
    <row r="716">
      <c r="A716" s="127"/>
      <c r="B716" s="127"/>
      <c r="C716" s="127"/>
      <c r="D716" s="127"/>
    </row>
    <row r="717">
      <c r="A717" s="127"/>
      <c r="B717" s="127"/>
      <c r="C717" s="127"/>
      <c r="D717" s="127"/>
    </row>
    <row r="718">
      <c r="A718" s="127"/>
      <c r="B718" s="127"/>
      <c r="C718" s="127"/>
      <c r="D718" s="127"/>
    </row>
    <row r="719">
      <c r="A719" s="127"/>
      <c r="B719" s="127"/>
      <c r="C719" s="127"/>
      <c r="D719" s="127"/>
    </row>
    <row r="720">
      <c r="A720" s="127"/>
      <c r="B720" s="127"/>
      <c r="C720" s="127"/>
      <c r="D720" s="127"/>
    </row>
    <row r="721">
      <c r="A721" s="127"/>
      <c r="B721" s="127"/>
      <c r="C721" s="127"/>
      <c r="D721" s="127"/>
    </row>
    <row r="722">
      <c r="A722" s="127"/>
      <c r="B722" s="127"/>
      <c r="C722" s="127"/>
      <c r="D722" s="127"/>
    </row>
    <row r="723">
      <c r="A723" s="127"/>
      <c r="B723" s="127"/>
      <c r="C723" s="127"/>
      <c r="D723" s="127"/>
    </row>
    <row r="724">
      <c r="A724" s="127"/>
      <c r="B724" s="127"/>
      <c r="C724" s="127"/>
      <c r="D724" s="127"/>
    </row>
    <row r="725">
      <c r="A725" s="127"/>
      <c r="B725" s="127"/>
      <c r="C725" s="127"/>
      <c r="D725" s="127"/>
    </row>
    <row r="726">
      <c r="A726" s="127"/>
      <c r="B726" s="127"/>
      <c r="C726" s="127"/>
      <c r="D726" s="127"/>
    </row>
    <row r="727">
      <c r="A727" s="127"/>
      <c r="B727" s="127"/>
      <c r="C727" s="127"/>
      <c r="D727" s="127"/>
    </row>
    <row r="728">
      <c r="A728" s="127"/>
      <c r="B728" s="127"/>
      <c r="C728" s="127"/>
      <c r="D728" s="127"/>
    </row>
    <row r="729">
      <c r="A729" s="127"/>
      <c r="B729" s="127"/>
      <c r="C729" s="127"/>
      <c r="D729" s="127"/>
    </row>
    <row r="730">
      <c r="A730" s="127"/>
      <c r="B730" s="127"/>
      <c r="C730" s="127"/>
      <c r="D730" s="127"/>
    </row>
    <row r="731">
      <c r="A731" s="127"/>
      <c r="B731" s="127"/>
      <c r="C731" s="127"/>
      <c r="D731" s="127"/>
    </row>
    <row r="732">
      <c r="A732" s="127"/>
      <c r="B732" s="127"/>
      <c r="C732" s="127"/>
      <c r="D732" s="127"/>
    </row>
    <row r="733">
      <c r="A733" s="127"/>
      <c r="B733" s="127"/>
      <c r="C733" s="127"/>
      <c r="D733" s="127"/>
    </row>
    <row r="734">
      <c r="A734" s="127"/>
      <c r="B734" s="127"/>
      <c r="C734" s="127"/>
      <c r="D734" s="127"/>
    </row>
    <row r="735">
      <c r="A735" s="127"/>
      <c r="B735" s="127"/>
      <c r="C735" s="127"/>
      <c r="D735" s="127"/>
    </row>
    <row r="736">
      <c r="A736" s="127"/>
      <c r="B736" s="127"/>
      <c r="C736" s="127"/>
      <c r="D736" s="127"/>
    </row>
    <row r="737">
      <c r="A737" s="127"/>
      <c r="B737" s="127"/>
      <c r="C737" s="127"/>
      <c r="D737" s="127"/>
    </row>
    <row r="738">
      <c r="A738" s="127"/>
      <c r="B738" s="127"/>
      <c r="C738" s="127"/>
      <c r="D738" s="127"/>
    </row>
    <row r="739">
      <c r="A739" s="127"/>
      <c r="B739" s="127"/>
      <c r="C739" s="127"/>
      <c r="D739" s="127"/>
    </row>
    <row r="740">
      <c r="A740" s="127"/>
      <c r="B740" s="127"/>
      <c r="C740" s="127"/>
      <c r="D740" s="127"/>
    </row>
    <row r="741">
      <c r="A741" s="127"/>
      <c r="B741" s="127"/>
      <c r="C741" s="127"/>
      <c r="D741" s="127"/>
    </row>
    <row r="742">
      <c r="A742" s="127"/>
      <c r="B742" s="127"/>
      <c r="C742" s="127"/>
      <c r="D742" s="127"/>
    </row>
    <row r="743">
      <c r="A743" s="127"/>
      <c r="B743" s="127"/>
      <c r="C743" s="127"/>
      <c r="D743" s="127"/>
    </row>
    <row r="744">
      <c r="A744" s="127"/>
      <c r="B744" s="127"/>
      <c r="C744" s="127"/>
      <c r="D744" s="127"/>
    </row>
    <row r="745">
      <c r="A745" s="127"/>
      <c r="B745" s="127"/>
      <c r="C745" s="127"/>
      <c r="D745" s="127"/>
    </row>
    <row r="746">
      <c r="A746" s="127"/>
      <c r="B746" s="127"/>
      <c r="C746" s="127"/>
      <c r="D746" s="127"/>
    </row>
    <row r="747">
      <c r="A747" s="127"/>
      <c r="B747" s="127"/>
      <c r="C747" s="127"/>
      <c r="D747" s="127"/>
    </row>
    <row r="748">
      <c r="A748" s="127"/>
      <c r="B748" s="127"/>
      <c r="C748" s="127"/>
      <c r="D748" s="127"/>
    </row>
    <row r="749">
      <c r="A749" s="127"/>
      <c r="B749" s="127"/>
      <c r="C749" s="127"/>
      <c r="D749" s="127"/>
    </row>
    <row r="750">
      <c r="A750" s="127"/>
      <c r="B750" s="127"/>
      <c r="C750" s="127"/>
      <c r="D750" s="127"/>
    </row>
    <row r="751">
      <c r="A751" s="127"/>
      <c r="B751" s="127"/>
      <c r="C751" s="127"/>
      <c r="D751" s="127"/>
    </row>
    <row r="752">
      <c r="A752" s="127"/>
      <c r="B752" s="127"/>
      <c r="C752" s="127"/>
      <c r="D752" s="127"/>
    </row>
    <row r="753">
      <c r="A753" s="127"/>
      <c r="B753" s="127"/>
      <c r="C753" s="127"/>
      <c r="D753" s="127"/>
    </row>
    <row r="754">
      <c r="A754" s="127"/>
      <c r="B754" s="127"/>
      <c r="C754" s="127"/>
      <c r="D754" s="127"/>
    </row>
    <row r="755">
      <c r="A755" s="127"/>
      <c r="B755" s="127"/>
      <c r="C755" s="127"/>
      <c r="D755" s="127"/>
    </row>
    <row r="756">
      <c r="A756" s="127"/>
      <c r="B756" s="127"/>
      <c r="C756" s="127"/>
      <c r="D756" s="127"/>
    </row>
    <row r="757">
      <c r="A757" s="127"/>
      <c r="B757" s="127"/>
      <c r="C757" s="127"/>
      <c r="D757" s="127"/>
    </row>
    <row r="758">
      <c r="A758" s="127"/>
      <c r="B758" s="127"/>
      <c r="C758" s="127"/>
      <c r="D758" s="127"/>
    </row>
    <row r="759">
      <c r="A759" s="127"/>
      <c r="B759" s="127"/>
      <c r="C759" s="127"/>
      <c r="D759" s="127"/>
    </row>
    <row r="760">
      <c r="A760" s="127"/>
      <c r="B760" s="127"/>
      <c r="C760" s="127"/>
      <c r="D760" s="127"/>
    </row>
    <row r="761">
      <c r="A761" s="127"/>
      <c r="B761" s="127"/>
      <c r="C761" s="127"/>
      <c r="D761" s="127"/>
    </row>
    <row r="762">
      <c r="A762" s="127"/>
      <c r="B762" s="127"/>
      <c r="C762" s="127"/>
      <c r="D762" s="127"/>
    </row>
    <row r="763">
      <c r="A763" s="127"/>
      <c r="B763" s="127"/>
      <c r="C763" s="127"/>
      <c r="D763" s="127"/>
    </row>
    <row r="764">
      <c r="A764" s="127"/>
      <c r="B764" s="127"/>
      <c r="C764" s="127"/>
      <c r="D764" s="127"/>
    </row>
    <row r="765">
      <c r="A765" s="127"/>
      <c r="B765" s="127"/>
      <c r="C765" s="127"/>
      <c r="D765" s="127"/>
    </row>
    <row r="766">
      <c r="A766" s="127"/>
      <c r="B766" s="127"/>
      <c r="C766" s="127"/>
      <c r="D766" s="127"/>
    </row>
    <row r="767">
      <c r="A767" s="127"/>
      <c r="B767" s="127"/>
      <c r="C767" s="127"/>
      <c r="D767" s="127"/>
    </row>
    <row r="768">
      <c r="A768" s="127"/>
      <c r="B768" s="127"/>
      <c r="C768" s="127"/>
      <c r="D768" s="127"/>
    </row>
    <row r="769">
      <c r="A769" s="127"/>
      <c r="B769" s="127"/>
      <c r="C769" s="127"/>
      <c r="D769" s="127"/>
    </row>
    <row r="770">
      <c r="A770" s="127"/>
      <c r="B770" s="127"/>
      <c r="C770" s="127"/>
      <c r="D770" s="127"/>
    </row>
    <row r="771">
      <c r="A771" s="127"/>
      <c r="B771" s="127"/>
      <c r="C771" s="127"/>
      <c r="D771" s="127"/>
    </row>
    <row r="772">
      <c r="A772" s="127"/>
      <c r="B772" s="127"/>
      <c r="C772" s="127"/>
      <c r="D772" s="127"/>
    </row>
    <row r="773">
      <c r="A773" s="127"/>
      <c r="B773" s="127"/>
      <c r="C773" s="127"/>
      <c r="D773" s="127"/>
    </row>
    <row r="774">
      <c r="A774" s="127"/>
      <c r="B774" s="127"/>
      <c r="C774" s="127"/>
      <c r="D774" s="127"/>
    </row>
    <row r="775">
      <c r="A775" s="127"/>
      <c r="B775" s="127"/>
      <c r="C775" s="127"/>
      <c r="D775" s="127"/>
    </row>
    <row r="776">
      <c r="A776" s="127"/>
      <c r="B776" s="127"/>
      <c r="C776" s="127"/>
      <c r="D776" s="127"/>
    </row>
    <row r="777">
      <c r="A777" s="127"/>
      <c r="B777" s="127"/>
      <c r="C777" s="127"/>
      <c r="D777" s="127"/>
    </row>
    <row r="778">
      <c r="A778" s="127"/>
      <c r="B778" s="127"/>
      <c r="C778" s="127"/>
      <c r="D778" s="127"/>
    </row>
    <row r="779">
      <c r="A779" s="127"/>
      <c r="B779" s="127"/>
      <c r="C779" s="127"/>
      <c r="D779" s="127"/>
    </row>
    <row r="780">
      <c r="A780" s="127"/>
      <c r="B780" s="127"/>
      <c r="C780" s="127"/>
      <c r="D780" s="127"/>
    </row>
    <row r="781">
      <c r="A781" s="127"/>
      <c r="B781" s="127"/>
      <c r="C781" s="127"/>
      <c r="D781" s="127"/>
    </row>
    <row r="782">
      <c r="A782" s="127"/>
      <c r="B782" s="127"/>
      <c r="C782" s="127"/>
      <c r="D782" s="127"/>
    </row>
    <row r="783">
      <c r="A783" s="127"/>
      <c r="B783" s="127"/>
      <c r="C783" s="127"/>
      <c r="D783" s="127"/>
    </row>
    <row r="784">
      <c r="A784" s="127"/>
      <c r="B784" s="127"/>
      <c r="C784" s="127"/>
      <c r="D784" s="127"/>
    </row>
    <row r="785">
      <c r="A785" s="127"/>
      <c r="B785" s="127"/>
      <c r="C785" s="127"/>
      <c r="D785" s="127"/>
    </row>
    <row r="786">
      <c r="A786" s="127"/>
      <c r="B786" s="127"/>
      <c r="C786" s="127"/>
      <c r="D786" s="127"/>
    </row>
    <row r="787">
      <c r="A787" s="127"/>
      <c r="B787" s="127"/>
      <c r="C787" s="127"/>
      <c r="D787" s="127"/>
    </row>
    <row r="788">
      <c r="A788" s="127"/>
      <c r="B788" s="127"/>
      <c r="C788" s="127"/>
      <c r="D788" s="127"/>
    </row>
    <row r="789">
      <c r="A789" s="127"/>
      <c r="B789" s="127"/>
      <c r="C789" s="127"/>
      <c r="D789" s="127"/>
    </row>
    <row r="790">
      <c r="A790" s="127"/>
      <c r="B790" s="127"/>
      <c r="C790" s="127"/>
      <c r="D790" s="127"/>
    </row>
    <row r="791">
      <c r="A791" s="127"/>
      <c r="B791" s="127"/>
      <c r="C791" s="127"/>
      <c r="D791" s="127"/>
    </row>
    <row r="792">
      <c r="A792" s="127"/>
      <c r="B792" s="127"/>
      <c r="C792" s="127"/>
      <c r="D792" s="127"/>
    </row>
    <row r="793">
      <c r="A793" s="127"/>
      <c r="B793" s="127"/>
      <c r="C793" s="127"/>
      <c r="D793" s="127"/>
    </row>
    <row r="794">
      <c r="A794" s="127"/>
      <c r="B794" s="127"/>
      <c r="C794" s="127"/>
      <c r="D794" s="127"/>
    </row>
    <row r="795">
      <c r="A795" s="127"/>
      <c r="B795" s="127"/>
      <c r="C795" s="127"/>
      <c r="D795" s="127"/>
    </row>
    <row r="796">
      <c r="A796" s="127"/>
      <c r="B796" s="127"/>
      <c r="C796" s="127"/>
      <c r="D796" s="127"/>
    </row>
    <row r="797">
      <c r="A797" s="127"/>
      <c r="B797" s="127"/>
      <c r="C797" s="127"/>
      <c r="D797" s="127"/>
    </row>
    <row r="798">
      <c r="A798" s="127"/>
      <c r="B798" s="127"/>
      <c r="C798" s="127"/>
      <c r="D798" s="127"/>
    </row>
    <row r="799">
      <c r="A799" s="127"/>
      <c r="B799" s="127"/>
      <c r="C799" s="127"/>
      <c r="D799" s="127"/>
    </row>
    <row r="800">
      <c r="A800" s="127"/>
      <c r="B800" s="127"/>
      <c r="C800" s="127"/>
      <c r="D800" s="127"/>
    </row>
    <row r="801">
      <c r="A801" s="127"/>
      <c r="B801" s="127"/>
      <c r="C801" s="127"/>
      <c r="D801" s="127"/>
    </row>
    <row r="802">
      <c r="A802" s="127"/>
      <c r="B802" s="127"/>
      <c r="C802" s="127"/>
      <c r="D802" s="127"/>
    </row>
    <row r="803">
      <c r="A803" s="127"/>
      <c r="B803" s="127"/>
      <c r="C803" s="127"/>
      <c r="D803" s="127"/>
    </row>
    <row r="804">
      <c r="A804" s="127"/>
      <c r="B804" s="127"/>
      <c r="C804" s="127"/>
      <c r="D804" s="127"/>
    </row>
    <row r="805">
      <c r="A805" s="127"/>
      <c r="B805" s="127"/>
      <c r="C805" s="127"/>
      <c r="D805" s="127"/>
    </row>
    <row r="806">
      <c r="A806" s="127"/>
      <c r="B806" s="127"/>
      <c r="C806" s="127"/>
      <c r="D806" s="127"/>
    </row>
    <row r="807">
      <c r="A807" s="127"/>
      <c r="B807" s="127"/>
      <c r="C807" s="127"/>
      <c r="D807" s="127"/>
    </row>
    <row r="808">
      <c r="A808" s="127"/>
      <c r="B808" s="127"/>
      <c r="C808" s="127"/>
      <c r="D808" s="127"/>
    </row>
    <row r="809">
      <c r="A809" s="127"/>
      <c r="B809" s="127"/>
      <c r="C809" s="127"/>
      <c r="D809" s="127"/>
    </row>
    <row r="810">
      <c r="A810" s="127"/>
      <c r="B810" s="127"/>
      <c r="C810" s="127"/>
      <c r="D810" s="127"/>
    </row>
    <row r="811">
      <c r="A811" s="127"/>
      <c r="B811" s="127"/>
      <c r="C811" s="127"/>
      <c r="D811" s="127"/>
    </row>
    <row r="812">
      <c r="A812" s="127"/>
      <c r="B812" s="127"/>
      <c r="C812" s="127"/>
      <c r="D812" s="127"/>
    </row>
    <row r="813">
      <c r="A813" s="127"/>
      <c r="B813" s="127"/>
      <c r="C813" s="127"/>
      <c r="D813" s="127"/>
    </row>
    <row r="814">
      <c r="A814" s="127"/>
      <c r="B814" s="127"/>
      <c r="C814" s="127"/>
      <c r="D814" s="127"/>
    </row>
    <row r="815">
      <c r="A815" s="127"/>
      <c r="B815" s="127"/>
      <c r="C815" s="127"/>
      <c r="D815" s="127"/>
    </row>
    <row r="816">
      <c r="A816" s="127"/>
      <c r="B816" s="127"/>
      <c r="C816" s="127"/>
      <c r="D816" s="127"/>
    </row>
    <row r="817">
      <c r="A817" s="127"/>
      <c r="B817" s="127"/>
      <c r="C817" s="127"/>
      <c r="D817" s="127"/>
    </row>
    <row r="818">
      <c r="A818" s="127"/>
      <c r="B818" s="127"/>
      <c r="C818" s="127"/>
      <c r="D818" s="127"/>
    </row>
    <row r="819">
      <c r="A819" s="127"/>
      <c r="B819" s="127"/>
      <c r="C819" s="127"/>
      <c r="D819" s="127"/>
    </row>
    <row r="820">
      <c r="A820" s="127"/>
      <c r="B820" s="127"/>
      <c r="C820" s="127"/>
      <c r="D820" s="127"/>
    </row>
    <row r="821">
      <c r="A821" s="127"/>
      <c r="B821" s="127"/>
      <c r="C821" s="127"/>
      <c r="D821" s="127"/>
    </row>
    <row r="822">
      <c r="A822" s="127"/>
      <c r="B822" s="127"/>
      <c r="C822" s="127"/>
      <c r="D822" s="127"/>
    </row>
    <row r="823">
      <c r="A823" s="127"/>
      <c r="B823" s="127"/>
      <c r="C823" s="127"/>
      <c r="D823" s="127"/>
    </row>
    <row r="824">
      <c r="A824" s="127"/>
      <c r="B824" s="127"/>
      <c r="C824" s="127"/>
      <c r="D824" s="127"/>
    </row>
    <row r="825">
      <c r="A825" s="127"/>
      <c r="B825" s="127"/>
      <c r="C825" s="127"/>
      <c r="D825" s="127"/>
    </row>
    <row r="826">
      <c r="A826" s="127"/>
      <c r="B826" s="127"/>
      <c r="C826" s="127"/>
      <c r="D826" s="127"/>
    </row>
    <row r="827">
      <c r="A827" s="127"/>
      <c r="B827" s="127"/>
      <c r="C827" s="127"/>
      <c r="D827" s="127"/>
    </row>
    <row r="828">
      <c r="A828" s="127"/>
      <c r="B828" s="127"/>
      <c r="C828" s="127"/>
      <c r="D828" s="127"/>
    </row>
    <row r="829">
      <c r="A829" s="127"/>
      <c r="B829" s="127"/>
      <c r="C829" s="127"/>
      <c r="D829" s="127"/>
    </row>
    <row r="830">
      <c r="A830" s="127"/>
      <c r="B830" s="127"/>
      <c r="C830" s="127"/>
      <c r="D830" s="127"/>
    </row>
    <row r="831">
      <c r="A831" s="127"/>
      <c r="B831" s="127"/>
      <c r="C831" s="127"/>
      <c r="D831" s="127"/>
    </row>
    <row r="832">
      <c r="A832" s="127"/>
      <c r="B832" s="127"/>
      <c r="C832" s="127"/>
      <c r="D832" s="127"/>
    </row>
    <row r="833">
      <c r="A833" s="127"/>
      <c r="B833" s="127"/>
      <c r="C833" s="127"/>
      <c r="D833" s="127"/>
    </row>
    <row r="834">
      <c r="A834" s="127"/>
      <c r="B834" s="127"/>
      <c r="C834" s="127"/>
      <c r="D834" s="127"/>
    </row>
    <row r="835">
      <c r="A835" s="127"/>
      <c r="B835" s="127"/>
      <c r="C835" s="127"/>
      <c r="D835" s="127"/>
    </row>
    <row r="836">
      <c r="A836" s="127"/>
      <c r="B836" s="127"/>
      <c r="C836" s="127"/>
      <c r="D836" s="127"/>
    </row>
    <row r="837">
      <c r="A837" s="127"/>
      <c r="B837" s="127"/>
      <c r="C837" s="127"/>
      <c r="D837" s="127"/>
    </row>
    <row r="838">
      <c r="A838" s="127"/>
      <c r="B838" s="127"/>
      <c r="C838" s="127"/>
      <c r="D838" s="127"/>
    </row>
    <row r="839">
      <c r="A839" s="127"/>
      <c r="B839" s="127"/>
      <c r="C839" s="127"/>
      <c r="D839" s="127"/>
    </row>
    <row r="840">
      <c r="A840" s="127"/>
      <c r="B840" s="127"/>
      <c r="C840" s="127"/>
      <c r="D840" s="127"/>
    </row>
    <row r="841">
      <c r="A841" s="127"/>
      <c r="B841" s="127"/>
      <c r="C841" s="127"/>
      <c r="D841" s="127"/>
    </row>
    <row r="842">
      <c r="A842" s="127"/>
      <c r="B842" s="127"/>
      <c r="C842" s="127"/>
      <c r="D842" s="127"/>
    </row>
    <row r="843">
      <c r="A843" s="127"/>
      <c r="B843" s="127"/>
      <c r="C843" s="127"/>
      <c r="D843" s="127"/>
    </row>
    <row r="844">
      <c r="A844" s="127"/>
      <c r="B844" s="127"/>
      <c r="C844" s="127"/>
      <c r="D844" s="127"/>
    </row>
    <row r="845">
      <c r="A845" s="127"/>
      <c r="B845" s="127"/>
      <c r="C845" s="127"/>
      <c r="D845" s="127"/>
    </row>
    <row r="846">
      <c r="A846" s="127"/>
      <c r="B846" s="127"/>
      <c r="C846" s="127"/>
      <c r="D846" s="127"/>
    </row>
    <row r="847">
      <c r="A847" s="127"/>
      <c r="B847" s="127"/>
      <c r="C847" s="127"/>
      <c r="D847" s="127"/>
    </row>
    <row r="848">
      <c r="A848" s="127"/>
      <c r="B848" s="127"/>
      <c r="C848" s="127"/>
      <c r="D848" s="127"/>
    </row>
    <row r="849">
      <c r="A849" s="127"/>
      <c r="B849" s="127"/>
      <c r="C849" s="127"/>
      <c r="D849" s="127"/>
    </row>
    <row r="850">
      <c r="A850" s="127"/>
      <c r="B850" s="127"/>
      <c r="C850" s="127"/>
      <c r="D850" s="127"/>
    </row>
    <row r="851">
      <c r="A851" s="127"/>
      <c r="B851" s="127"/>
      <c r="C851" s="127"/>
      <c r="D851" s="127"/>
    </row>
    <row r="852">
      <c r="A852" s="127"/>
      <c r="B852" s="127"/>
      <c r="C852" s="127"/>
      <c r="D852" s="127"/>
    </row>
    <row r="853">
      <c r="A853" s="127"/>
      <c r="B853" s="127"/>
      <c r="C853" s="127"/>
      <c r="D853" s="127"/>
    </row>
    <row r="854">
      <c r="A854" s="127"/>
      <c r="B854" s="127"/>
      <c r="C854" s="127"/>
      <c r="D854" s="127"/>
    </row>
    <row r="855">
      <c r="A855" s="127"/>
      <c r="B855" s="127"/>
      <c r="C855" s="127"/>
      <c r="D855" s="127"/>
    </row>
    <row r="856">
      <c r="A856" s="127"/>
      <c r="B856" s="127"/>
      <c r="C856" s="127"/>
      <c r="D856" s="127"/>
    </row>
    <row r="857">
      <c r="A857" s="127"/>
      <c r="B857" s="127"/>
      <c r="C857" s="127"/>
      <c r="D857" s="127"/>
    </row>
    <row r="858">
      <c r="A858" s="127"/>
      <c r="B858" s="127"/>
      <c r="C858" s="127"/>
      <c r="D858" s="127"/>
    </row>
    <row r="859">
      <c r="A859" s="127"/>
      <c r="B859" s="127"/>
      <c r="C859" s="127"/>
      <c r="D859" s="127"/>
    </row>
    <row r="860">
      <c r="A860" s="127"/>
      <c r="B860" s="127"/>
      <c r="C860" s="127"/>
      <c r="D860" s="127"/>
    </row>
    <row r="861">
      <c r="A861" s="127"/>
      <c r="B861" s="127"/>
      <c r="C861" s="127"/>
      <c r="D861" s="127"/>
    </row>
    <row r="862">
      <c r="A862" s="127"/>
      <c r="B862" s="127"/>
      <c r="C862" s="127"/>
      <c r="D862" s="127"/>
    </row>
    <row r="863">
      <c r="A863" s="127"/>
      <c r="B863" s="127"/>
      <c r="C863" s="127"/>
      <c r="D863" s="127"/>
    </row>
    <row r="864">
      <c r="A864" s="127"/>
      <c r="B864" s="127"/>
      <c r="C864" s="127"/>
      <c r="D864" s="127"/>
    </row>
    <row r="865">
      <c r="A865" s="127"/>
      <c r="B865" s="127"/>
      <c r="C865" s="127"/>
      <c r="D865" s="127"/>
    </row>
    <row r="866">
      <c r="A866" s="127"/>
      <c r="B866" s="127"/>
      <c r="C866" s="127"/>
      <c r="D866" s="127"/>
    </row>
    <row r="867">
      <c r="A867" s="127"/>
      <c r="B867" s="127"/>
      <c r="C867" s="127"/>
      <c r="D867" s="127"/>
    </row>
    <row r="868">
      <c r="A868" s="127"/>
      <c r="B868" s="127"/>
      <c r="C868" s="127"/>
      <c r="D868" s="127"/>
    </row>
    <row r="869">
      <c r="A869" s="127"/>
      <c r="B869" s="127"/>
      <c r="C869" s="127"/>
      <c r="D869" s="127"/>
    </row>
    <row r="870">
      <c r="A870" s="127"/>
      <c r="B870" s="127"/>
      <c r="C870" s="127"/>
      <c r="D870" s="127"/>
    </row>
    <row r="871">
      <c r="A871" s="127"/>
      <c r="B871" s="127"/>
      <c r="C871" s="127"/>
      <c r="D871" s="127"/>
    </row>
    <row r="872">
      <c r="A872" s="127"/>
      <c r="B872" s="127"/>
      <c r="C872" s="127"/>
      <c r="D872" s="127"/>
    </row>
    <row r="873">
      <c r="A873" s="127"/>
      <c r="B873" s="127"/>
      <c r="C873" s="127"/>
      <c r="D873" s="127"/>
    </row>
    <row r="874">
      <c r="A874" s="127"/>
      <c r="B874" s="127"/>
      <c r="C874" s="127"/>
      <c r="D874" s="127"/>
    </row>
    <row r="875">
      <c r="A875" s="127"/>
      <c r="B875" s="127"/>
      <c r="C875" s="127"/>
      <c r="D875" s="127"/>
    </row>
    <row r="876">
      <c r="A876" s="127"/>
      <c r="B876" s="127"/>
      <c r="C876" s="127"/>
      <c r="D876" s="127"/>
    </row>
    <row r="877">
      <c r="A877" s="127"/>
      <c r="B877" s="127"/>
      <c r="C877" s="127"/>
      <c r="D877" s="127"/>
    </row>
    <row r="878">
      <c r="A878" s="127"/>
      <c r="B878" s="127"/>
      <c r="C878" s="127"/>
      <c r="D878" s="127"/>
    </row>
    <row r="879">
      <c r="A879" s="127"/>
      <c r="B879" s="127"/>
      <c r="C879" s="127"/>
      <c r="D879" s="127"/>
    </row>
    <row r="880">
      <c r="A880" s="127"/>
      <c r="B880" s="127"/>
      <c r="C880" s="127"/>
      <c r="D880" s="127"/>
    </row>
    <row r="881">
      <c r="A881" s="127"/>
      <c r="B881" s="127"/>
      <c r="C881" s="127"/>
      <c r="D881" s="127"/>
    </row>
    <row r="882">
      <c r="A882" s="127"/>
      <c r="B882" s="127"/>
      <c r="C882" s="127"/>
      <c r="D882" s="127"/>
    </row>
    <row r="883">
      <c r="A883" s="127"/>
      <c r="B883" s="127"/>
      <c r="C883" s="127"/>
      <c r="D883" s="127"/>
    </row>
    <row r="884">
      <c r="A884" s="127"/>
      <c r="B884" s="127"/>
      <c r="C884" s="127"/>
      <c r="D884" s="127"/>
    </row>
    <row r="885">
      <c r="A885" s="127"/>
      <c r="B885" s="127"/>
      <c r="C885" s="127"/>
      <c r="D885" s="127"/>
    </row>
    <row r="886">
      <c r="A886" s="127"/>
      <c r="B886" s="127"/>
      <c r="C886" s="127"/>
      <c r="D886" s="127"/>
    </row>
    <row r="887">
      <c r="A887" s="127"/>
      <c r="B887" s="127"/>
      <c r="C887" s="127"/>
      <c r="D887" s="127"/>
    </row>
    <row r="888">
      <c r="A888" s="127"/>
      <c r="B888" s="127"/>
      <c r="C888" s="127"/>
      <c r="D888" s="127"/>
    </row>
    <row r="889">
      <c r="A889" s="127"/>
      <c r="B889" s="127"/>
      <c r="C889" s="127"/>
      <c r="D889" s="127"/>
    </row>
    <row r="890">
      <c r="A890" s="127"/>
      <c r="B890" s="127"/>
      <c r="C890" s="127"/>
      <c r="D890" s="127"/>
    </row>
    <row r="891">
      <c r="A891" s="127"/>
      <c r="B891" s="127"/>
      <c r="C891" s="127"/>
      <c r="D891" s="127"/>
    </row>
    <row r="892">
      <c r="A892" s="127"/>
      <c r="B892" s="127"/>
      <c r="C892" s="127"/>
      <c r="D892" s="127"/>
    </row>
    <row r="893">
      <c r="A893" s="127"/>
      <c r="B893" s="127"/>
      <c r="C893" s="127"/>
      <c r="D893" s="127"/>
    </row>
    <row r="894">
      <c r="A894" s="127"/>
      <c r="B894" s="127"/>
      <c r="C894" s="127"/>
      <c r="D894" s="127"/>
    </row>
    <row r="895">
      <c r="A895" s="127"/>
      <c r="B895" s="127"/>
      <c r="C895" s="127"/>
      <c r="D895" s="127"/>
    </row>
    <row r="896">
      <c r="A896" s="127"/>
      <c r="B896" s="127"/>
      <c r="C896" s="127"/>
      <c r="D896" s="127"/>
    </row>
    <row r="897">
      <c r="A897" s="127"/>
      <c r="B897" s="127"/>
      <c r="C897" s="127"/>
      <c r="D897" s="127"/>
    </row>
    <row r="898">
      <c r="A898" s="127"/>
      <c r="B898" s="127"/>
      <c r="C898" s="127"/>
      <c r="D898" s="127"/>
    </row>
    <row r="899">
      <c r="A899" s="127"/>
      <c r="B899" s="127"/>
      <c r="C899" s="127"/>
      <c r="D899" s="127"/>
    </row>
    <row r="900">
      <c r="A900" s="127"/>
      <c r="B900" s="127"/>
      <c r="C900" s="127"/>
      <c r="D900" s="127"/>
    </row>
    <row r="901">
      <c r="A901" s="127"/>
      <c r="B901" s="127"/>
      <c r="C901" s="127"/>
      <c r="D901" s="127"/>
    </row>
    <row r="902">
      <c r="A902" s="127"/>
      <c r="B902" s="127"/>
      <c r="C902" s="127"/>
      <c r="D902" s="127"/>
    </row>
    <row r="903">
      <c r="A903" s="127"/>
      <c r="B903" s="127"/>
      <c r="C903" s="127"/>
      <c r="D903" s="127"/>
    </row>
    <row r="904">
      <c r="A904" s="127"/>
      <c r="B904" s="127"/>
      <c r="C904" s="127"/>
      <c r="D904" s="127"/>
    </row>
    <row r="905">
      <c r="A905" s="127"/>
      <c r="B905" s="127"/>
      <c r="C905" s="127"/>
      <c r="D905" s="127"/>
    </row>
    <row r="906">
      <c r="A906" s="127"/>
      <c r="B906" s="127"/>
      <c r="C906" s="127"/>
      <c r="D906" s="127"/>
    </row>
    <row r="907">
      <c r="A907" s="127"/>
      <c r="B907" s="127"/>
      <c r="C907" s="127"/>
      <c r="D907" s="127"/>
    </row>
    <row r="908">
      <c r="A908" s="127"/>
      <c r="B908" s="127"/>
      <c r="C908" s="127"/>
      <c r="D908" s="127"/>
    </row>
    <row r="909">
      <c r="A909" s="127"/>
      <c r="B909" s="127"/>
      <c r="C909" s="127"/>
      <c r="D909" s="127"/>
    </row>
    <row r="910">
      <c r="A910" s="127"/>
      <c r="B910" s="127"/>
      <c r="C910" s="127"/>
      <c r="D910" s="127"/>
    </row>
    <row r="911">
      <c r="A911" s="127"/>
      <c r="B911" s="127"/>
      <c r="C911" s="127"/>
      <c r="D911" s="127"/>
    </row>
    <row r="912">
      <c r="A912" s="127"/>
      <c r="B912" s="127"/>
      <c r="C912" s="127"/>
      <c r="D912" s="127"/>
    </row>
    <row r="913">
      <c r="A913" s="127"/>
      <c r="B913" s="127"/>
      <c r="C913" s="127"/>
      <c r="D913" s="127"/>
    </row>
    <row r="914">
      <c r="A914" s="127"/>
      <c r="B914" s="127"/>
      <c r="C914" s="127"/>
      <c r="D914" s="127"/>
    </row>
    <row r="915">
      <c r="A915" s="127"/>
      <c r="B915" s="127"/>
      <c r="C915" s="127"/>
      <c r="D915" s="127"/>
    </row>
    <row r="916">
      <c r="A916" s="127"/>
      <c r="B916" s="127"/>
      <c r="C916" s="127"/>
      <c r="D916" s="127"/>
    </row>
    <row r="917">
      <c r="A917" s="127"/>
      <c r="B917" s="127"/>
      <c r="C917" s="127"/>
      <c r="D917" s="127"/>
    </row>
    <row r="918">
      <c r="A918" s="127"/>
      <c r="B918" s="127"/>
      <c r="C918" s="127"/>
      <c r="D918" s="127"/>
    </row>
    <row r="919">
      <c r="A919" s="127"/>
      <c r="B919" s="127"/>
      <c r="C919" s="127"/>
      <c r="D919" s="127"/>
    </row>
    <row r="920">
      <c r="A920" s="127"/>
      <c r="B920" s="127"/>
      <c r="C920" s="127"/>
      <c r="D920" s="127"/>
    </row>
    <row r="921">
      <c r="A921" s="127"/>
      <c r="B921" s="127"/>
      <c r="C921" s="127"/>
      <c r="D921" s="127"/>
    </row>
    <row r="922">
      <c r="A922" s="127"/>
      <c r="B922" s="127"/>
      <c r="C922" s="127"/>
      <c r="D922" s="127"/>
    </row>
    <row r="923">
      <c r="A923" s="127"/>
      <c r="B923" s="127"/>
      <c r="C923" s="127"/>
      <c r="D923" s="127"/>
    </row>
    <row r="924">
      <c r="A924" s="127"/>
      <c r="B924" s="127"/>
      <c r="C924" s="127"/>
      <c r="D924" s="127"/>
    </row>
    <row r="925">
      <c r="A925" s="127"/>
      <c r="B925" s="127"/>
      <c r="C925" s="127"/>
      <c r="D925" s="127"/>
    </row>
    <row r="926">
      <c r="A926" s="127"/>
      <c r="B926" s="127"/>
      <c r="C926" s="127"/>
      <c r="D926" s="127"/>
    </row>
    <row r="927">
      <c r="A927" s="127"/>
      <c r="B927" s="127"/>
      <c r="C927" s="127"/>
      <c r="D927" s="127"/>
    </row>
    <row r="928">
      <c r="A928" s="127"/>
      <c r="B928" s="127"/>
      <c r="C928" s="127"/>
      <c r="D928" s="127"/>
    </row>
    <row r="929">
      <c r="A929" s="127"/>
      <c r="B929" s="127"/>
      <c r="C929" s="127"/>
      <c r="D929" s="127"/>
    </row>
    <row r="930">
      <c r="A930" s="127"/>
      <c r="B930" s="127"/>
      <c r="C930" s="127"/>
      <c r="D930" s="127"/>
    </row>
    <row r="931">
      <c r="A931" s="127"/>
      <c r="B931" s="127"/>
      <c r="C931" s="127"/>
      <c r="D931" s="127"/>
    </row>
    <row r="932">
      <c r="A932" s="127"/>
      <c r="B932" s="127"/>
      <c r="C932" s="127"/>
      <c r="D932" s="127"/>
    </row>
    <row r="933">
      <c r="A933" s="127"/>
      <c r="B933" s="127"/>
      <c r="C933" s="127"/>
      <c r="D933" s="127"/>
    </row>
    <row r="934">
      <c r="A934" s="127"/>
      <c r="B934" s="127"/>
      <c r="C934" s="127"/>
      <c r="D934" s="127"/>
    </row>
    <row r="935">
      <c r="A935" s="127"/>
      <c r="B935" s="127"/>
      <c r="C935" s="127"/>
      <c r="D935" s="127"/>
    </row>
    <row r="936">
      <c r="A936" s="127"/>
      <c r="B936" s="127"/>
      <c r="C936" s="127"/>
      <c r="D936" s="127"/>
    </row>
    <row r="937">
      <c r="A937" s="127"/>
      <c r="B937" s="127"/>
      <c r="C937" s="127"/>
      <c r="D937" s="127"/>
    </row>
    <row r="938">
      <c r="A938" s="127"/>
      <c r="B938" s="127"/>
      <c r="C938" s="127"/>
      <c r="D938" s="127"/>
    </row>
    <row r="939">
      <c r="A939" s="127"/>
      <c r="B939" s="127"/>
      <c r="C939" s="127"/>
      <c r="D939" s="127"/>
    </row>
    <row r="940">
      <c r="A940" s="127"/>
      <c r="B940" s="127"/>
      <c r="C940" s="127"/>
      <c r="D940" s="127"/>
    </row>
    <row r="941">
      <c r="A941" s="127"/>
      <c r="B941" s="127"/>
      <c r="C941" s="127"/>
      <c r="D941" s="127"/>
    </row>
    <row r="942">
      <c r="A942" s="127"/>
      <c r="B942" s="127"/>
      <c r="C942" s="127"/>
      <c r="D942" s="127"/>
    </row>
    <row r="943">
      <c r="A943" s="127"/>
      <c r="B943" s="127"/>
      <c r="C943" s="127"/>
      <c r="D943" s="127"/>
    </row>
    <row r="944">
      <c r="A944" s="127"/>
      <c r="B944" s="127"/>
      <c r="C944" s="127"/>
      <c r="D944" s="127"/>
    </row>
    <row r="945">
      <c r="A945" s="127"/>
      <c r="B945" s="127"/>
      <c r="C945" s="127"/>
      <c r="D945" s="127"/>
    </row>
    <row r="946">
      <c r="A946" s="127"/>
      <c r="B946" s="127"/>
      <c r="C946" s="127"/>
      <c r="D946" s="127"/>
    </row>
    <row r="947">
      <c r="A947" s="127"/>
      <c r="B947" s="127"/>
      <c r="C947" s="127"/>
      <c r="D947" s="127"/>
    </row>
    <row r="948">
      <c r="A948" s="127"/>
      <c r="B948" s="127"/>
      <c r="C948" s="127"/>
      <c r="D948" s="127"/>
    </row>
    <row r="949">
      <c r="A949" s="127"/>
      <c r="B949" s="127"/>
      <c r="C949" s="127"/>
      <c r="D949" s="127"/>
    </row>
    <row r="950">
      <c r="A950" s="127"/>
      <c r="B950" s="127"/>
      <c r="C950" s="127"/>
      <c r="D950" s="127"/>
    </row>
    <row r="951">
      <c r="A951" s="127"/>
      <c r="B951" s="127"/>
      <c r="C951" s="127"/>
      <c r="D951" s="127"/>
    </row>
    <row r="952">
      <c r="A952" s="127"/>
      <c r="B952" s="127"/>
      <c r="C952" s="127"/>
      <c r="D952" s="127"/>
    </row>
    <row r="953">
      <c r="A953" s="127"/>
      <c r="B953" s="127"/>
      <c r="C953" s="127"/>
      <c r="D953" s="127"/>
    </row>
    <row r="954">
      <c r="A954" s="127"/>
      <c r="B954" s="127"/>
      <c r="C954" s="127"/>
      <c r="D954" s="127"/>
    </row>
    <row r="955">
      <c r="A955" s="127"/>
      <c r="B955" s="127"/>
      <c r="C955" s="127"/>
      <c r="D955" s="127"/>
    </row>
    <row r="956">
      <c r="A956" s="127"/>
      <c r="B956" s="127"/>
      <c r="C956" s="127"/>
      <c r="D956" s="127"/>
    </row>
    <row r="957">
      <c r="A957" s="127"/>
      <c r="B957" s="127"/>
      <c r="C957" s="127"/>
      <c r="D957" s="127"/>
    </row>
    <row r="958">
      <c r="A958" s="127"/>
      <c r="B958" s="127"/>
      <c r="C958" s="127"/>
      <c r="D958" s="127"/>
    </row>
    <row r="959">
      <c r="A959" s="127"/>
      <c r="B959" s="127"/>
      <c r="C959" s="127"/>
      <c r="D959" s="127"/>
    </row>
    <row r="960">
      <c r="A960" s="127"/>
      <c r="B960" s="127"/>
      <c r="C960" s="127"/>
      <c r="D960" s="127"/>
    </row>
    <row r="961">
      <c r="A961" s="127"/>
      <c r="B961" s="127"/>
      <c r="C961" s="127"/>
      <c r="D961" s="127"/>
    </row>
    <row r="962">
      <c r="A962" s="127"/>
      <c r="B962" s="127"/>
      <c r="C962" s="127"/>
      <c r="D962" s="127"/>
    </row>
    <row r="963">
      <c r="A963" s="127"/>
      <c r="B963" s="127"/>
      <c r="C963" s="127"/>
      <c r="D963" s="127"/>
    </row>
    <row r="964">
      <c r="A964" s="127"/>
      <c r="B964" s="127"/>
      <c r="C964" s="127"/>
      <c r="D964" s="127"/>
    </row>
    <row r="965">
      <c r="A965" s="127"/>
      <c r="B965" s="127"/>
      <c r="C965" s="127"/>
      <c r="D965" s="127"/>
    </row>
    <row r="966">
      <c r="A966" s="127"/>
      <c r="B966" s="127"/>
      <c r="C966" s="127"/>
      <c r="D966" s="127"/>
    </row>
    <row r="967">
      <c r="A967" s="127"/>
      <c r="B967" s="127"/>
      <c r="C967" s="127"/>
      <c r="D967" s="127"/>
    </row>
    <row r="968">
      <c r="A968" s="127"/>
      <c r="B968" s="127"/>
      <c r="C968" s="127"/>
      <c r="D968" s="127"/>
    </row>
    <row r="969">
      <c r="A969" s="127"/>
      <c r="B969" s="127"/>
      <c r="C969" s="127"/>
      <c r="D969" s="127"/>
    </row>
    <row r="970">
      <c r="A970" s="127"/>
      <c r="B970" s="127"/>
      <c r="C970" s="127"/>
      <c r="D970" s="127"/>
    </row>
    <row r="971">
      <c r="A971" s="127"/>
      <c r="B971" s="127"/>
      <c r="C971" s="127"/>
      <c r="D971" s="127"/>
    </row>
    <row r="972">
      <c r="A972" s="127"/>
      <c r="B972" s="127"/>
      <c r="C972" s="127"/>
      <c r="D972" s="127"/>
    </row>
    <row r="973">
      <c r="A973" s="127"/>
      <c r="B973" s="127"/>
      <c r="C973" s="127"/>
      <c r="D973" s="127"/>
    </row>
    <row r="974">
      <c r="A974" s="127"/>
      <c r="B974" s="127"/>
      <c r="C974" s="127"/>
      <c r="D974" s="127"/>
    </row>
    <row r="975">
      <c r="A975" s="127"/>
      <c r="B975" s="127"/>
      <c r="C975" s="127"/>
      <c r="D975" s="127"/>
    </row>
    <row r="976">
      <c r="A976" s="127"/>
      <c r="B976" s="127"/>
      <c r="C976" s="127"/>
      <c r="D976" s="127"/>
    </row>
    <row r="977">
      <c r="A977" s="127"/>
      <c r="B977" s="127"/>
      <c r="C977" s="127"/>
      <c r="D977" s="127"/>
    </row>
    <row r="978">
      <c r="A978" s="127"/>
      <c r="B978" s="127"/>
      <c r="C978" s="127"/>
      <c r="D978" s="127"/>
    </row>
    <row r="979">
      <c r="A979" s="127"/>
      <c r="B979" s="127"/>
      <c r="C979" s="127"/>
      <c r="D979" s="127"/>
    </row>
    <row r="980">
      <c r="A980" s="127"/>
      <c r="B980" s="127"/>
      <c r="C980" s="127"/>
      <c r="D980" s="127"/>
    </row>
    <row r="981">
      <c r="A981" s="127"/>
      <c r="B981" s="127"/>
      <c r="C981" s="127"/>
      <c r="D981" s="127"/>
    </row>
    <row r="982">
      <c r="A982" s="127"/>
      <c r="B982" s="127"/>
      <c r="C982" s="127"/>
      <c r="D982" s="127"/>
    </row>
    <row r="983">
      <c r="A983" s="127"/>
      <c r="B983" s="127"/>
      <c r="C983" s="127"/>
      <c r="D983" s="127"/>
    </row>
    <row r="984">
      <c r="A984" s="127"/>
      <c r="B984" s="127"/>
      <c r="C984" s="127"/>
      <c r="D984" s="127"/>
    </row>
    <row r="985">
      <c r="A985" s="127"/>
      <c r="B985" s="127"/>
      <c r="C985" s="127"/>
      <c r="D985" s="127"/>
    </row>
    <row r="986">
      <c r="A986" s="127"/>
      <c r="B986" s="127"/>
      <c r="C986" s="127"/>
      <c r="D986" s="127"/>
    </row>
    <row r="987">
      <c r="A987" s="127"/>
      <c r="B987" s="127"/>
      <c r="C987" s="127"/>
      <c r="D987" s="127"/>
    </row>
    <row r="988">
      <c r="A988" s="127"/>
      <c r="B988" s="127"/>
      <c r="C988" s="127"/>
      <c r="D988" s="127"/>
    </row>
    <row r="989">
      <c r="A989" s="127"/>
      <c r="B989" s="127"/>
      <c r="C989" s="127"/>
      <c r="D989" s="127"/>
    </row>
    <row r="990">
      <c r="A990" s="127"/>
      <c r="B990" s="127"/>
      <c r="C990" s="127"/>
      <c r="D990" s="127"/>
    </row>
    <row r="991">
      <c r="A991" s="127"/>
      <c r="B991" s="127"/>
      <c r="C991" s="127"/>
      <c r="D991" s="127"/>
    </row>
    <row r="992">
      <c r="A992" s="127"/>
      <c r="B992" s="127"/>
      <c r="C992" s="127"/>
      <c r="D992" s="127"/>
    </row>
    <row r="993">
      <c r="A993" s="127"/>
      <c r="B993" s="127"/>
      <c r="C993" s="127"/>
      <c r="D993" s="127"/>
    </row>
    <row r="994">
      <c r="A994" s="127"/>
      <c r="B994" s="127"/>
      <c r="C994" s="127"/>
      <c r="D994" s="127"/>
    </row>
    <row r="995">
      <c r="A995" s="127"/>
      <c r="B995" s="127"/>
      <c r="C995" s="127"/>
      <c r="D995" s="127"/>
    </row>
    <row r="996">
      <c r="A996" s="127"/>
      <c r="B996" s="127"/>
      <c r="C996" s="127"/>
      <c r="D996" s="127"/>
    </row>
    <row r="997">
      <c r="A997" s="127"/>
      <c r="B997" s="127"/>
      <c r="C997" s="127"/>
      <c r="D997" s="127"/>
    </row>
    <row r="998">
      <c r="A998" s="127"/>
      <c r="B998" s="127"/>
      <c r="C998" s="127"/>
      <c r="D998" s="127"/>
    </row>
    <row r="999">
      <c r="A999" s="127"/>
      <c r="B999" s="127"/>
      <c r="C999" s="127"/>
      <c r="D999" s="127"/>
    </row>
    <row r="1000">
      <c r="A1000" s="127"/>
      <c r="B1000" s="127"/>
      <c r="C1000" s="127"/>
      <c r="D1000" s="127"/>
    </row>
    <row r="1001">
      <c r="A1001" s="127"/>
      <c r="B1001" s="127"/>
      <c r="C1001" s="127"/>
      <c r="D1001" s="127"/>
    </row>
    <row r="1002">
      <c r="A1002" s="127"/>
      <c r="B1002" s="127"/>
      <c r="C1002" s="127"/>
      <c r="D1002" s="127"/>
    </row>
    <row r="1003">
      <c r="A1003" s="127"/>
      <c r="B1003" s="127"/>
      <c r="C1003" s="127"/>
      <c r="D1003" s="127"/>
    </row>
    <row r="1004">
      <c r="A1004" s="127"/>
      <c r="B1004" s="127"/>
      <c r="C1004" s="127"/>
      <c r="D1004" s="127"/>
    </row>
    <row r="1005">
      <c r="A1005" s="127"/>
      <c r="B1005" s="127"/>
      <c r="C1005" s="127"/>
      <c r="D1005" s="127"/>
    </row>
    <row r="1006">
      <c r="A1006" s="127"/>
      <c r="B1006" s="127"/>
      <c r="C1006" s="127"/>
      <c r="D1006" s="127"/>
    </row>
    <row r="1007">
      <c r="A1007" s="127"/>
      <c r="B1007" s="127"/>
      <c r="C1007" s="127"/>
      <c r="D1007" s="127"/>
    </row>
    <row r="1008">
      <c r="A1008" s="127"/>
      <c r="B1008" s="127"/>
      <c r="C1008" s="127"/>
      <c r="D1008" s="127"/>
    </row>
    <row r="1009">
      <c r="A1009" s="127"/>
      <c r="B1009" s="127"/>
      <c r="C1009" s="127"/>
      <c r="D1009" s="127"/>
    </row>
    <row r="1010">
      <c r="A1010" s="127"/>
      <c r="B1010" s="127"/>
      <c r="C1010" s="127"/>
      <c r="D1010" s="127"/>
    </row>
    <row r="1011">
      <c r="A1011" s="127"/>
      <c r="B1011" s="127"/>
      <c r="C1011" s="127"/>
      <c r="D1011" s="127"/>
    </row>
    <row r="1012">
      <c r="A1012" s="127"/>
      <c r="B1012" s="127"/>
      <c r="C1012" s="127"/>
      <c r="D1012" s="127"/>
    </row>
    <row r="1013">
      <c r="A1013" s="127"/>
      <c r="B1013" s="127"/>
      <c r="C1013" s="127"/>
      <c r="D1013" s="127"/>
    </row>
    <row r="1014">
      <c r="A1014" s="127"/>
      <c r="B1014" s="127"/>
      <c r="C1014" s="127"/>
      <c r="D1014" s="127"/>
    </row>
    <row r="1015">
      <c r="A1015" s="127"/>
      <c r="B1015" s="127"/>
      <c r="C1015" s="127"/>
      <c r="D1015" s="127"/>
    </row>
    <row r="1016">
      <c r="A1016" s="127"/>
      <c r="B1016" s="127"/>
      <c r="C1016" s="127"/>
      <c r="D1016" s="127"/>
    </row>
    <row r="1017">
      <c r="A1017" s="127"/>
      <c r="B1017" s="127"/>
      <c r="C1017" s="127"/>
      <c r="D1017" s="127"/>
    </row>
    <row r="1018">
      <c r="A1018" s="127"/>
      <c r="B1018" s="127"/>
      <c r="C1018" s="127"/>
      <c r="D1018" s="127"/>
    </row>
    <row r="1019">
      <c r="A1019" s="127"/>
      <c r="B1019" s="127"/>
      <c r="C1019" s="127"/>
      <c r="D1019" s="127"/>
    </row>
    <row r="1020">
      <c r="A1020" s="127"/>
      <c r="B1020" s="127"/>
      <c r="C1020" s="127"/>
      <c r="D1020" s="127"/>
    </row>
    <row r="1021">
      <c r="A1021" s="127"/>
      <c r="B1021" s="127"/>
      <c r="C1021" s="127"/>
      <c r="D1021" s="127"/>
    </row>
    <row r="1022">
      <c r="A1022" s="127"/>
      <c r="B1022" s="127"/>
      <c r="C1022" s="127"/>
      <c r="D1022" s="127"/>
    </row>
    <row r="1023">
      <c r="A1023" s="127"/>
      <c r="B1023" s="127"/>
      <c r="C1023" s="127"/>
      <c r="D1023" s="127"/>
    </row>
    <row r="1024">
      <c r="A1024" s="127"/>
      <c r="B1024" s="127"/>
      <c r="C1024" s="127"/>
      <c r="D1024" s="127"/>
    </row>
    <row r="1025">
      <c r="A1025" s="127"/>
      <c r="B1025" s="127"/>
      <c r="C1025" s="127"/>
      <c r="D1025" s="127"/>
    </row>
    <row r="1026">
      <c r="A1026" s="127"/>
      <c r="B1026" s="127"/>
      <c r="C1026" s="127"/>
      <c r="D1026" s="127"/>
    </row>
    <row r="1027">
      <c r="A1027" s="127"/>
      <c r="B1027" s="127"/>
      <c r="C1027" s="127"/>
      <c r="D1027" s="127"/>
    </row>
    <row r="1028">
      <c r="A1028" s="127"/>
      <c r="B1028" s="127"/>
      <c r="C1028" s="127"/>
      <c r="D1028" s="127"/>
    </row>
    <row r="1029">
      <c r="A1029" s="127"/>
      <c r="B1029" s="127"/>
      <c r="C1029" s="127"/>
      <c r="D1029" s="127"/>
    </row>
    <row r="1030">
      <c r="A1030" s="127"/>
      <c r="B1030" s="127"/>
      <c r="C1030" s="127"/>
      <c r="D1030" s="127"/>
    </row>
    <row r="1031">
      <c r="A1031" s="127"/>
      <c r="B1031" s="127"/>
      <c r="C1031" s="127"/>
      <c r="D1031" s="127"/>
    </row>
    <row r="1032">
      <c r="A1032" s="127"/>
      <c r="B1032" s="127"/>
      <c r="C1032" s="127"/>
      <c r="D1032" s="127"/>
    </row>
    <row r="1033">
      <c r="A1033" s="127"/>
      <c r="B1033" s="127"/>
      <c r="C1033" s="127"/>
      <c r="D1033" s="127"/>
    </row>
    <row r="1034">
      <c r="A1034" s="127"/>
      <c r="B1034" s="127"/>
      <c r="C1034" s="127"/>
      <c r="D1034" s="127"/>
    </row>
    <row r="1035">
      <c r="A1035" s="127"/>
      <c r="B1035" s="127"/>
      <c r="C1035" s="127"/>
      <c r="D1035" s="127"/>
    </row>
    <row r="1036">
      <c r="A1036" s="127"/>
      <c r="B1036" s="127"/>
      <c r="C1036" s="127"/>
      <c r="D1036" s="127"/>
    </row>
    <row r="1037">
      <c r="A1037" s="127"/>
      <c r="B1037" s="127"/>
      <c r="C1037" s="127"/>
      <c r="D1037" s="127"/>
    </row>
    <row r="1038">
      <c r="A1038" s="127"/>
      <c r="B1038" s="127"/>
      <c r="C1038" s="127"/>
      <c r="D1038" s="127"/>
    </row>
    <row r="1039">
      <c r="A1039" s="127"/>
      <c r="B1039" s="127"/>
      <c r="C1039" s="127"/>
      <c r="D1039" s="127"/>
    </row>
    <row r="1040">
      <c r="A1040" s="127"/>
      <c r="B1040" s="127"/>
      <c r="C1040" s="127"/>
      <c r="D1040" s="127"/>
    </row>
    <row r="1041">
      <c r="A1041" s="127"/>
      <c r="B1041" s="127"/>
      <c r="C1041" s="127"/>
      <c r="D1041" s="127"/>
    </row>
    <row r="1042">
      <c r="A1042" s="127"/>
      <c r="B1042" s="127"/>
      <c r="C1042" s="127"/>
      <c r="D1042" s="127"/>
    </row>
    <row r="1043">
      <c r="A1043" s="127"/>
      <c r="B1043" s="127"/>
      <c r="C1043" s="127"/>
      <c r="D1043" s="127"/>
    </row>
    <row r="1044">
      <c r="A1044" s="127"/>
      <c r="B1044" s="127"/>
      <c r="C1044" s="127"/>
      <c r="D1044" s="127"/>
    </row>
    <row r="1045">
      <c r="A1045" s="127"/>
      <c r="B1045" s="127"/>
      <c r="C1045" s="127"/>
      <c r="D1045" s="127"/>
    </row>
    <row r="1046">
      <c r="A1046" s="127"/>
      <c r="B1046" s="127"/>
      <c r="C1046" s="127"/>
      <c r="D1046" s="127"/>
    </row>
    <row r="1047">
      <c r="A1047" s="127"/>
      <c r="B1047" s="127"/>
      <c r="C1047" s="127"/>
      <c r="D1047" s="127"/>
    </row>
    <row r="1048">
      <c r="A1048" s="127"/>
      <c r="B1048" s="127"/>
      <c r="C1048" s="127"/>
      <c r="D1048" s="127"/>
    </row>
    <row r="1049">
      <c r="A1049" s="127"/>
      <c r="B1049" s="127"/>
      <c r="C1049" s="127"/>
      <c r="D1049" s="127"/>
    </row>
    <row r="1050">
      <c r="A1050" s="127"/>
      <c r="B1050" s="127"/>
      <c r="C1050" s="127"/>
      <c r="D1050" s="127"/>
    </row>
    <row r="1051">
      <c r="A1051" s="127"/>
      <c r="B1051" s="127"/>
      <c r="C1051" s="127"/>
      <c r="D1051" s="127"/>
    </row>
    <row r="1052">
      <c r="A1052" s="127"/>
      <c r="B1052" s="127"/>
      <c r="C1052" s="127"/>
      <c r="D1052" s="127"/>
    </row>
    <row r="1053">
      <c r="A1053" s="127"/>
      <c r="B1053" s="127"/>
      <c r="C1053" s="127"/>
      <c r="D1053" s="127"/>
    </row>
    <row r="1054">
      <c r="A1054" s="127"/>
      <c r="B1054" s="127"/>
      <c r="C1054" s="127"/>
      <c r="D1054" s="127"/>
    </row>
    <row r="1055">
      <c r="A1055" s="127"/>
      <c r="B1055" s="127"/>
      <c r="C1055" s="127"/>
      <c r="D1055" s="127"/>
    </row>
    <row r="1056">
      <c r="A1056" s="127"/>
      <c r="B1056" s="127"/>
      <c r="C1056" s="127"/>
      <c r="D1056" s="127"/>
    </row>
    <row r="1057">
      <c r="A1057" s="127"/>
      <c r="B1057" s="127"/>
      <c r="C1057" s="127"/>
      <c r="D1057" s="127"/>
    </row>
    <row r="1058">
      <c r="A1058" s="127"/>
      <c r="B1058" s="127"/>
      <c r="C1058" s="127"/>
      <c r="D1058" s="127"/>
    </row>
    <row r="1059">
      <c r="A1059" s="127"/>
      <c r="B1059" s="127"/>
      <c r="C1059" s="127"/>
      <c r="D1059" s="127"/>
    </row>
    <row r="1060">
      <c r="A1060" s="127"/>
      <c r="B1060" s="127"/>
      <c r="C1060" s="127"/>
      <c r="D1060" s="127"/>
    </row>
    <row r="1061">
      <c r="A1061" s="127"/>
      <c r="B1061" s="127"/>
      <c r="C1061" s="127"/>
      <c r="D1061" s="127"/>
    </row>
    <row r="1062">
      <c r="A1062" s="127"/>
      <c r="B1062" s="127"/>
      <c r="C1062" s="127"/>
      <c r="D1062" s="127"/>
    </row>
    <row r="1063">
      <c r="A1063" s="127"/>
      <c r="B1063" s="127"/>
      <c r="C1063" s="127"/>
      <c r="D1063" s="127"/>
    </row>
    <row r="1064">
      <c r="A1064" s="127"/>
      <c r="B1064" s="127"/>
      <c r="C1064" s="127"/>
      <c r="D1064" s="127"/>
    </row>
    <row r="1065">
      <c r="A1065" s="127"/>
      <c r="B1065" s="127"/>
      <c r="C1065" s="127"/>
      <c r="D1065" s="127"/>
    </row>
    <row r="1066">
      <c r="A1066" s="127"/>
      <c r="B1066" s="127"/>
      <c r="C1066" s="127"/>
      <c r="D1066" s="127"/>
    </row>
    <row r="1067">
      <c r="A1067" s="127"/>
      <c r="B1067" s="127"/>
      <c r="C1067" s="127"/>
      <c r="D1067" s="127"/>
    </row>
    <row r="1068">
      <c r="A1068" s="127"/>
      <c r="B1068" s="127"/>
      <c r="C1068" s="127"/>
      <c r="D1068" s="127"/>
    </row>
    <row r="1069">
      <c r="A1069" s="127"/>
      <c r="B1069" s="127"/>
      <c r="C1069" s="127"/>
      <c r="D1069" s="127"/>
    </row>
    <row r="1070">
      <c r="A1070" s="127"/>
      <c r="B1070" s="127"/>
      <c r="C1070" s="127"/>
      <c r="D1070" s="127"/>
    </row>
    <row r="1071">
      <c r="A1071" s="127"/>
      <c r="B1071" s="127"/>
      <c r="C1071" s="127"/>
      <c r="D1071" s="127"/>
    </row>
    <row r="1072">
      <c r="A1072" s="127"/>
      <c r="B1072" s="127"/>
      <c r="C1072" s="127"/>
      <c r="D1072" s="127"/>
    </row>
    <row r="1073">
      <c r="A1073" s="127"/>
      <c r="B1073" s="127"/>
      <c r="C1073" s="127"/>
      <c r="D1073" s="127"/>
    </row>
    <row r="1074">
      <c r="A1074" s="127"/>
      <c r="B1074" s="127"/>
      <c r="C1074" s="127"/>
      <c r="D1074" s="127"/>
    </row>
    <row r="1075">
      <c r="A1075" s="127"/>
      <c r="B1075" s="127"/>
      <c r="C1075" s="127"/>
      <c r="D1075" s="127"/>
    </row>
    <row r="1076">
      <c r="A1076" s="127"/>
      <c r="B1076" s="127"/>
      <c r="C1076" s="127"/>
      <c r="D1076" s="127"/>
    </row>
    <row r="1077">
      <c r="A1077" s="127"/>
      <c r="B1077" s="127"/>
      <c r="C1077" s="127"/>
      <c r="D1077" s="127"/>
    </row>
    <row r="1078">
      <c r="A1078" s="127"/>
      <c r="B1078" s="127"/>
      <c r="C1078" s="127"/>
      <c r="D1078" s="127"/>
    </row>
    <row r="1079">
      <c r="A1079" s="127"/>
      <c r="B1079" s="127"/>
      <c r="C1079" s="127"/>
      <c r="D1079" s="127"/>
    </row>
    <row r="1080">
      <c r="A1080" s="127"/>
      <c r="B1080" s="127"/>
      <c r="C1080" s="127"/>
      <c r="D1080" s="127"/>
    </row>
    <row r="1081">
      <c r="A1081" s="127"/>
      <c r="B1081" s="127"/>
      <c r="C1081" s="127"/>
      <c r="D1081" s="127"/>
    </row>
    <row r="1082">
      <c r="A1082" s="127"/>
      <c r="B1082" s="127"/>
      <c r="C1082" s="127"/>
      <c r="D1082" s="127"/>
    </row>
    <row r="1083">
      <c r="A1083" s="127"/>
      <c r="B1083" s="127"/>
      <c r="C1083" s="127"/>
      <c r="D1083" s="127"/>
    </row>
    <row r="1084">
      <c r="A1084" s="127"/>
      <c r="B1084" s="127"/>
      <c r="C1084" s="127"/>
      <c r="D1084" s="127"/>
    </row>
    <row r="1085">
      <c r="A1085" s="127"/>
      <c r="B1085" s="127"/>
      <c r="C1085" s="127"/>
      <c r="D1085" s="127"/>
    </row>
    <row r="1086">
      <c r="A1086" s="127"/>
      <c r="B1086" s="127"/>
      <c r="C1086" s="127"/>
      <c r="D1086" s="127"/>
    </row>
    <row r="1087">
      <c r="A1087" s="127"/>
      <c r="B1087" s="127"/>
      <c r="C1087" s="127"/>
      <c r="D1087" s="127"/>
    </row>
    <row r="1088">
      <c r="A1088" s="127"/>
      <c r="B1088" s="127"/>
      <c r="C1088" s="127"/>
      <c r="D1088" s="127"/>
    </row>
    <row r="1089">
      <c r="A1089" s="127"/>
      <c r="B1089" s="127"/>
      <c r="C1089" s="127"/>
      <c r="D1089" s="127"/>
    </row>
    <row r="1090">
      <c r="A1090" s="127"/>
      <c r="B1090" s="127"/>
      <c r="C1090" s="127"/>
      <c r="D1090" s="127"/>
    </row>
    <row r="1091">
      <c r="A1091" s="127"/>
      <c r="B1091" s="127"/>
      <c r="C1091" s="127"/>
      <c r="D1091" s="127"/>
    </row>
    <row r="1092">
      <c r="A1092" s="127"/>
      <c r="B1092" s="127"/>
      <c r="C1092" s="127"/>
      <c r="D1092" s="127"/>
    </row>
    <row r="1093">
      <c r="A1093" s="127"/>
      <c r="B1093" s="127"/>
      <c r="C1093" s="127"/>
      <c r="D1093" s="127"/>
    </row>
    <row r="1094">
      <c r="A1094" s="127"/>
      <c r="B1094" s="127"/>
      <c r="C1094" s="127"/>
      <c r="D1094" s="127"/>
    </row>
    <row r="1095">
      <c r="A1095" s="127"/>
      <c r="B1095" s="127"/>
      <c r="C1095" s="127"/>
      <c r="D1095" s="127"/>
    </row>
    <row r="1096">
      <c r="A1096" s="127"/>
      <c r="B1096" s="127"/>
      <c r="C1096" s="127"/>
      <c r="D1096" s="127"/>
    </row>
    <row r="1097">
      <c r="A1097" s="127"/>
      <c r="B1097" s="127"/>
      <c r="C1097" s="127"/>
      <c r="D1097" s="127"/>
    </row>
    <row r="1098">
      <c r="A1098" s="127"/>
      <c r="B1098" s="127"/>
      <c r="C1098" s="127"/>
      <c r="D1098" s="127"/>
    </row>
    <row r="1099">
      <c r="A1099" s="127"/>
      <c r="B1099" s="127"/>
      <c r="C1099" s="127"/>
      <c r="D1099" s="127"/>
    </row>
    <row r="1100">
      <c r="A1100" s="127"/>
      <c r="B1100" s="127"/>
      <c r="C1100" s="127"/>
      <c r="D1100" s="127"/>
    </row>
    <row r="1101">
      <c r="A1101" s="127"/>
      <c r="B1101" s="127"/>
      <c r="C1101" s="127"/>
      <c r="D1101" s="127"/>
    </row>
    <row r="1102">
      <c r="A1102" s="127"/>
      <c r="B1102" s="127"/>
      <c r="C1102" s="127"/>
      <c r="D1102" s="127"/>
    </row>
    <row r="1103">
      <c r="A1103" s="127"/>
      <c r="B1103" s="127"/>
      <c r="C1103" s="127"/>
      <c r="D1103" s="127"/>
    </row>
    <row r="1104">
      <c r="A1104" s="127"/>
      <c r="B1104" s="127"/>
      <c r="C1104" s="127"/>
      <c r="D1104" s="127"/>
    </row>
    <row r="1105">
      <c r="A1105" s="127"/>
      <c r="B1105" s="127"/>
      <c r="C1105" s="127"/>
      <c r="D1105" s="127"/>
    </row>
    <row r="1106">
      <c r="A1106" s="127"/>
      <c r="B1106" s="127"/>
      <c r="C1106" s="127"/>
      <c r="D1106" s="127"/>
    </row>
    <row r="1107">
      <c r="A1107" s="127"/>
      <c r="B1107" s="127"/>
      <c r="C1107" s="127"/>
      <c r="D1107" s="127"/>
    </row>
    <row r="1108">
      <c r="A1108" s="127"/>
      <c r="B1108" s="127"/>
      <c r="C1108" s="127"/>
      <c r="D1108" s="127"/>
    </row>
    <row r="1109">
      <c r="A1109" s="127"/>
      <c r="B1109" s="127"/>
      <c r="C1109" s="127"/>
      <c r="D1109" s="127"/>
    </row>
    <row r="1110">
      <c r="A1110" s="127"/>
      <c r="B1110" s="127"/>
      <c r="C1110" s="127"/>
      <c r="D1110" s="127"/>
    </row>
    <row r="1111">
      <c r="A1111" s="127"/>
      <c r="B1111" s="127"/>
      <c r="C1111" s="127"/>
      <c r="D1111" s="127"/>
    </row>
    <row r="1112">
      <c r="A1112" s="127"/>
      <c r="B1112" s="127"/>
      <c r="C1112" s="127"/>
      <c r="D1112" s="127"/>
    </row>
    <row r="1113">
      <c r="A1113" s="127"/>
      <c r="B1113" s="127"/>
      <c r="C1113" s="127"/>
      <c r="D1113" s="127"/>
    </row>
    <row r="1114">
      <c r="A1114" s="127"/>
      <c r="B1114" s="127"/>
      <c r="C1114" s="127"/>
      <c r="D1114" s="127"/>
    </row>
    <row r="1115">
      <c r="A1115" s="127"/>
      <c r="B1115" s="127"/>
      <c r="C1115" s="127"/>
      <c r="D1115" s="127"/>
    </row>
    <row r="1116">
      <c r="A1116" s="127"/>
      <c r="B1116" s="127"/>
      <c r="C1116" s="127"/>
      <c r="D1116" s="127"/>
    </row>
    <row r="1117">
      <c r="A1117" s="127"/>
      <c r="B1117" s="127"/>
      <c r="C1117" s="127"/>
      <c r="D1117" s="127"/>
    </row>
    <row r="1118">
      <c r="A1118" s="127"/>
      <c r="B1118" s="127"/>
      <c r="C1118" s="127"/>
      <c r="D1118" s="127"/>
    </row>
    <row r="1119">
      <c r="A1119" s="127"/>
      <c r="B1119" s="127"/>
      <c r="C1119" s="127"/>
      <c r="D1119" s="127"/>
    </row>
    <row r="1120">
      <c r="A1120" s="127"/>
      <c r="B1120" s="127"/>
      <c r="C1120" s="127"/>
      <c r="D1120" s="127"/>
    </row>
    <row r="1121">
      <c r="A1121" s="127"/>
      <c r="B1121" s="127"/>
      <c r="C1121" s="127"/>
      <c r="D1121" s="127"/>
    </row>
    <row r="1122">
      <c r="A1122" s="127"/>
      <c r="B1122" s="127"/>
      <c r="C1122" s="127"/>
      <c r="D1122" s="127"/>
    </row>
    <row r="1123">
      <c r="A1123" s="127"/>
      <c r="B1123" s="127"/>
      <c r="C1123" s="127"/>
      <c r="D1123" s="127"/>
    </row>
    <row r="1124">
      <c r="A1124" s="127"/>
      <c r="B1124" s="127"/>
      <c r="C1124" s="127"/>
      <c r="D1124" s="127"/>
    </row>
    <row r="1125">
      <c r="A1125" s="127"/>
      <c r="B1125" s="127"/>
      <c r="C1125" s="127"/>
      <c r="D1125" s="127"/>
    </row>
    <row r="1126">
      <c r="A1126" s="127"/>
      <c r="B1126" s="127"/>
      <c r="C1126" s="127"/>
      <c r="D1126" s="127"/>
    </row>
    <row r="1127">
      <c r="A1127" s="127"/>
      <c r="B1127" s="127"/>
      <c r="C1127" s="127"/>
      <c r="D1127" s="127"/>
    </row>
    <row r="1128">
      <c r="A1128" s="127"/>
      <c r="B1128" s="127"/>
      <c r="C1128" s="127"/>
      <c r="D1128" s="127"/>
    </row>
    <row r="1129">
      <c r="A1129" s="127"/>
      <c r="B1129" s="127"/>
      <c r="C1129" s="127"/>
      <c r="D1129" s="127"/>
    </row>
    <row r="1130">
      <c r="A1130" s="127"/>
      <c r="B1130" s="127"/>
      <c r="C1130" s="127"/>
      <c r="D1130" s="127"/>
    </row>
    <row r="1131">
      <c r="A1131" s="127"/>
      <c r="B1131" s="127"/>
      <c r="C1131" s="127"/>
      <c r="D1131" s="127"/>
    </row>
    <row r="1132">
      <c r="A1132" s="127"/>
      <c r="B1132" s="127"/>
      <c r="C1132" s="127"/>
      <c r="D1132" s="127"/>
    </row>
    <row r="1133">
      <c r="A1133" s="127"/>
      <c r="B1133" s="127"/>
      <c r="C1133" s="127"/>
      <c r="D1133" s="127"/>
    </row>
    <row r="1134">
      <c r="A1134" s="127"/>
      <c r="B1134" s="127"/>
      <c r="C1134" s="127"/>
      <c r="D1134" s="127"/>
    </row>
    <row r="1135">
      <c r="A1135" s="127"/>
      <c r="B1135" s="127"/>
      <c r="C1135" s="127"/>
      <c r="D1135" s="127"/>
    </row>
    <row r="1136">
      <c r="A1136" s="127"/>
      <c r="B1136" s="127"/>
      <c r="C1136" s="127"/>
      <c r="D1136" s="127"/>
    </row>
    <row r="1137">
      <c r="A1137" s="127"/>
      <c r="B1137" s="127"/>
      <c r="C1137" s="127"/>
      <c r="D1137" s="127"/>
    </row>
    <row r="1138">
      <c r="A1138" s="127"/>
      <c r="B1138" s="127"/>
      <c r="C1138" s="127"/>
      <c r="D1138" s="127"/>
    </row>
    <row r="1139">
      <c r="A1139" s="127"/>
      <c r="B1139" s="127"/>
      <c r="C1139" s="127"/>
      <c r="D1139" s="127"/>
    </row>
    <row r="1140">
      <c r="A1140" s="127"/>
      <c r="B1140" s="127"/>
      <c r="C1140" s="127"/>
      <c r="D1140" s="127"/>
    </row>
    <row r="1141">
      <c r="A1141" s="127"/>
      <c r="B1141" s="127"/>
      <c r="C1141" s="127"/>
      <c r="D1141" s="127"/>
    </row>
    <row r="1142">
      <c r="A1142" s="127"/>
      <c r="B1142" s="127"/>
      <c r="C1142" s="127"/>
      <c r="D1142" s="127"/>
    </row>
    <row r="1143">
      <c r="A1143" s="127"/>
      <c r="B1143" s="127"/>
      <c r="C1143" s="127"/>
      <c r="D1143" s="127"/>
    </row>
    <row r="1144">
      <c r="A1144" s="127"/>
      <c r="B1144" s="127"/>
      <c r="C1144" s="127"/>
      <c r="D1144" s="127"/>
    </row>
    <row r="1145">
      <c r="A1145" s="127"/>
      <c r="B1145" s="127"/>
      <c r="C1145" s="127"/>
      <c r="D1145" s="127"/>
    </row>
    <row r="1146">
      <c r="A1146" s="127"/>
      <c r="B1146" s="127"/>
      <c r="C1146" s="127"/>
      <c r="D1146" s="127"/>
    </row>
    <row r="1147">
      <c r="A1147" s="127"/>
      <c r="B1147" s="127"/>
      <c r="C1147" s="127"/>
      <c r="D1147" s="127"/>
    </row>
    <row r="1148">
      <c r="A1148" s="127"/>
      <c r="B1148" s="127"/>
      <c r="C1148" s="127"/>
      <c r="D1148" s="127"/>
    </row>
    <row r="1149">
      <c r="A1149" s="127"/>
      <c r="B1149" s="127"/>
      <c r="C1149" s="127"/>
      <c r="D1149" s="127"/>
    </row>
    <row r="1150">
      <c r="A1150" s="127"/>
      <c r="B1150" s="127"/>
      <c r="C1150" s="127"/>
      <c r="D1150" s="127"/>
    </row>
    <row r="1151">
      <c r="A1151" s="127"/>
      <c r="B1151" s="127"/>
      <c r="C1151" s="127"/>
      <c r="D1151" s="127"/>
    </row>
    <row r="1152">
      <c r="A1152" s="127"/>
      <c r="B1152" s="127"/>
      <c r="C1152" s="127"/>
      <c r="D1152" s="127"/>
    </row>
    <row r="1153">
      <c r="A1153" s="127"/>
      <c r="B1153" s="127"/>
      <c r="C1153" s="127"/>
      <c r="D1153" s="127"/>
    </row>
    <row r="1154">
      <c r="A1154" s="127"/>
      <c r="B1154" s="127"/>
      <c r="C1154" s="127"/>
      <c r="D1154" s="127"/>
    </row>
    <row r="1155">
      <c r="A1155" s="127"/>
      <c r="B1155" s="127"/>
      <c r="C1155" s="127"/>
      <c r="D1155" s="127"/>
    </row>
    <row r="1156">
      <c r="A1156" s="127"/>
      <c r="B1156" s="127"/>
      <c r="C1156" s="127"/>
      <c r="D1156" s="127"/>
    </row>
    <row r="1157">
      <c r="A1157" s="127"/>
      <c r="B1157" s="127"/>
      <c r="C1157" s="127"/>
      <c r="D1157" s="127"/>
    </row>
    <row r="1158">
      <c r="A1158" s="127"/>
      <c r="B1158" s="127"/>
      <c r="C1158" s="127"/>
      <c r="D1158" s="127"/>
    </row>
    <row r="1159">
      <c r="A1159" s="127"/>
      <c r="B1159" s="127"/>
      <c r="C1159" s="127"/>
      <c r="D1159" s="127"/>
    </row>
    <row r="1160">
      <c r="A1160" s="127"/>
      <c r="B1160" s="127"/>
      <c r="C1160" s="127"/>
      <c r="D1160" s="127"/>
    </row>
    <row r="1161">
      <c r="A1161" s="127"/>
      <c r="B1161" s="127"/>
      <c r="C1161" s="127"/>
      <c r="D1161" s="127"/>
    </row>
    <row r="1162">
      <c r="A1162" s="127"/>
      <c r="B1162" s="127"/>
      <c r="C1162" s="127"/>
      <c r="D1162" s="127"/>
    </row>
    <row r="1163">
      <c r="A1163" s="127"/>
      <c r="B1163" s="127"/>
      <c r="C1163" s="127"/>
      <c r="D1163" s="127"/>
    </row>
    <row r="1164">
      <c r="A1164" s="127"/>
      <c r="B1164" s="127"/>
      <c r="C1164" s="127"/>
      <c r="D1164" s="127"/>
    </row>
    <row r="1165">
      <c r="A1165" s="127"/>
      <c r="B1165" s="127"/>
      <c r="C1165" s="127"/>
      <c r="D1165" s="127"/>
    </row>
    <row r="1166">
      <c r="A1166" s="127"/>
      <c r="B1166" s="127"/>
      <c r="C1166" s="127"/>
      <c r="D1166" s="127"/>
    </row>
    <row r="1167">
      <c r="A1167" s="127"/>
      <c r="B1167" s="127"/>
      <c r="C1167" s="127"/>
      <c r="D1167" s="127"/>
    </row>
    <row r="1168">
      <c r="A1168" s="127"/>
      <c r="B1168" s="127"/>
      <c r="C1168" s="127"/>
      <c r="D1168" s="127"/>
    </row>
    <row r="1169">
      <c r="A1169" s="127"/>
      <c r="B1169" s="127"/>
      <c r="C1169" s="127"/>
      <c r="D1169" s="127"/>
    </row>
    <row r="1170">
      <c r="A1170" s="127"/>
      <c r="B1170" s="127"/>
      <c r="C1170" s="127"/>
      <c r="D1170" s="127"/>
    </row>
    <row r="1171">
      <c r="A1171" s="127"/>
      <c r="B1171" s="127"/>
      <c r="C1171" s="127"/>
      <c r="D1171" s="127"/>
    </row>
    <row r="1172">
      <c r="A1172" s="127"/>
      <c r="B1172" s="127"/>
      <c r="C1172" s="127"/>
      <c r="D1172" s="127"/>
    </row>
    <row r="1173">
      <c r="A1173" s="127"/>
      <c r="B1173" s="127"/>
      <c r="C1173" s="127"/>
      <c r="D1173" s="127"/>
    </row>
    <row r="1174">
      <c r="A1174" s="127"/>
      <c r="B1174" s="127"/>
      <c r="C1174" s="127"/>
      <c r="D1174" s="127"/>
    </row>
    <row r="1175">
      <c r="A1175" s="127"/>
      <c r="B1175" s="127"/>
      <c r="C1175" s="127"/>
      <c r="D1175" s="127"/>
    </row>
    <row r="1176">
      <c r="A1176" s="127"/>
      <c r="B1176" s="127"/>
      <c r="C1176" s="127"/>
      <c r="D1176" s="127"/>
    </row>
    <row r="1177">
      <c r="A1177" s="127"/>
      <c r="B1177" s="127"/>
      <c r="C1177" s="127"/>
      <c r="D1177" s="127"/>
    </row>
    <row r="1178">
      <c r="A1178" s="127"/>
      <c r="B1178" s="127"/>
      <c r="C1178" s="127"/>
      <c r="D1178" s="127"/>
    </row>
    <row r="1179">
      <c r="A1179" s="127"/>
      <c r="B1179" s="127"/>
      <c r="C1179" s="127"/>
      <c r="D1179" s="127"/>
    </row>
    <row r="1180">
      <c r="A1180" s="127"/>
      <c r="B1180" s="127"/>
      <c r="C1180" s="127"/>
      <c r="D1180" s="127"/>
    </row>
    <row r="1181">
      <c r="A1181" s="127"/>
      <c r="B1181" s="127"/>
      <c r="C1181" s="127"/>
      <c r="D1181" s="127"/>
    </row>
    <row r="1182">
      <c r="A1182" s="127"/>
      <c r="B1182" s="127"/>
      <c r="C1182" s="127"/>
      <c r="D1182" s="127"/>
    </row>
    <row r="1183">
      <c r="A1183" s="127"/>
      <c r="B1183" s="127"/>
      <c r="C1183" s="127"/>
      <c r="D1183" s="127"/>
    </row>
    <row r="1184">
      <c r="A1184" s="127"/>
      <c r="B1184" s="127"/>
      <c r="C1184" s="127"/>
      <c r="D1184" s="127"/>
    </row>
    <row r="1185">
      <c r="A1185" s="127"/>
      <c r="B1185" s="127"/>
      <c r="C1185" s="127"/>
      <c r="D1185" s="127"/>
    </row>
    <row r="1186">
      <c r="A1186" s="127"/>
      <c r="B1186" s="127"/>
      <c r="C1186" s="127"/>
      <c r="D1186" s="127"/>
    </row>
    <row r="1187">
      <c r="A1187" s="127"/>
      <c r="B1187" s="127"/>
      <c r="C1187" s="127"/>
      <c r="D1187" s="127"/>
    </row>
    <row r="1188">
      <c r="A1188" s="127"/>
      <c r="B1188" s="127"/>
      <c r="C1188" s="127"/>
      <c r="D1188" s="127"/>
    </row>
    <row r="1189">
      <c r="A1189" s="127"/>
      <c r="B1189" s="127"/>
      <c r="C1189" s="127"/>
      <c r="D1189" s="127"/>
    </row>
    <row r="1190">
      <c r="A1190" s="127"/>
      <c r="B1190" s="127"/>
      <c r="C1190" s="127"/>
      <c r="D1190" s="127"/>
    </row>
    <row r="1191">
      <c r="A1191" s="127"/>
      <c r="B1191" s="127"/>
      <c r="C1191" s="127"/>
      <c r="D1191" s="127"/>
    </row>
    <row r="1192">
      <c r="A1192" s="127"/>
      <c r="B1192" s="127"/>
      <c r="C1192" s="127"/>
      <c r="D1192" s="127"/>
    </row>
    <row r="1193">
      <c r="A1193" s="127"/>
      <c r="B1193" s="127"/>
      <c r="C1193" s="127"/>
      <c r="D1193" s="127"/>
    </row>
    <row r="1194">
      <c r="A1194" s="127"/>
      <c r="B1194" s="127"/>
      <c r="C1194" s="127"/>
      <c r="D1194" s="127"/>
    </row>
    <row r="1195">
      <c r="A1195" s="127"/>
      <c r="B1195" s="127"/>
      <c r="C1195" s="127"/>
      <c r="D1195" s="127"/>
    </row>
    <row r="1196">
      <c r="A1196" s="127"/>
      <c r="B1196" s="127"/>
      <c r="C1196" s="127"/>
      <c r="D1196" s="127"/>
    </row>
    <row r="1197">
      <c r="A1197" s="127"/>
      <c r="B1197" s="127"/>
      <c r="C1197" s="127"/>
      <c r="D1197" s="127"/>
    </row>
    <row r="1198">
      <c r="A1198" s="127"/>
      <c r="B1198" s="127"/>
      <c r="C1198" s="127"/>
      <c r="D1198" s="127"/>
    </row>
    <row r="1199">
      <c r="A1199" s="127"/>
      <c r="B1199" s="127"/>
      <c r="C1199" s="127"/>
      <c r="D1199" s="127"/>
    </row>
    <row r="1200">
      <c r="A1200" s="127"/>
      <c r="B1200" s="127"/>
      <c r="C1200" s="127"/>
      <c r="D1200" s="127"/>
    </row>
    <row r="1201">
      <c r="A1201" s="127"/>
      <c r="B1201" s="127"/>
      <c r="C1201" s="127"/>
      <c r="D1201" s="127"/>
    </row>
    <row r="1202">
      <c r="A1202" s="127"/>
      <c r="B1202" s="127"/>
      <c r="C1202" s="127"/>
      <c r="D1202" s="127"/>
    </row>
    <row r="1203">
      <c r="A1203" s="127"/>
      <c r="B1203" s="127"/>
      <c r="C1203" s="127"/>
      <c r="D1203" s="127"/>
    </row>
    <row r="1204">
      <c r="A1204" s="127"/>
      <c r="B1204" s="127"/>
      <c r="C1204" s="127"/>
      <c r="D1204" s="127"/>
    </row>
    <row r="1205">
      <c r="A1205" s="127"/>
      <c r="B1205" s="127"/>
      <c r="C1205" s="127"/>
      <c r="D1205" s="127"/>
    </row>
    <row r="1206">
      <c r="A1206" s="127"/>
      <c r="B1206" s="127"/>
      <c r="C1206" s="127"/>
      <c r="D1206" s="127"/>
    </row>
    <row r="1207">
      <c r="A1207" s="127"/>
      <c r="B1207" s="127"/>
      <c r="C1207" s="127"/>
      <c r="D1207" s="127"/>
    </row>
    <row r="1208">
      <c r="A1208" s="127"/>
      <c r="B1208" s="127"/>
      <c r="C1208" s="127"/>
      <c r="D1208" s="127"/>
    </row>
    <row r="1209">
      <c r="A1209" s="127"/>
      <c r="B1209" s="127"/>
      <c r="C1209" s="127"/>
      <c r="D1209" s="127"/>
    </row>
    <row r="1210">
      <c r="A1210" s="127"/>
      <c r="B1210" s="127"/>
      <c r="C1210" s="127"/>
      <c r="D1210" s="127"/>
    </row>
    <row r="1211">
      <c r="A1211" s="127"/>
      <c r="B1211" s="127"/>
      <c r="C1211" s="127"/>
      <c r="D1211" s="127"/>
    </row>
    <row r="1212">
      <c r="A1212" s="127"/>
      <c r="B1212" s="127"/>
      <c r="C1212" s="127"/>
      <c r="D1212" s="127"/>
    </row>
    <row r="1213">
      <c r="A1213" s="127"/>
      <c r="B1213" s="127"/>
      <c r="C1213" s="127"/>
      <c r="D1213" s="127"/>
    </row>
    <row r="1214">
      <c r="A1214" s="127"/>
      <c r="B1214" s="127"/>
      <c r="C1214" s="127"/>
      <c r="D1214" s="127"/>
    </row>
    <row r="1215">
      <c r="A1215" s="127"/>
      <c r="B1215" s="127"/>
      <c r="C1215" s="127"/>
      <c r="D1215" s="127"/>
    </row>
    <row r="1216">
      <c r="A1216" s="127"/>
      <c r="B1216" s="127"/>
      <c r="C1216" s="127"/>
      <c r="D1216" s="127"/>
    </row>
    <row r="1217">
      <c r="A1217" s="127"/>
      <c r="B1217" s="127"/>
      <c r="C1217" s="127"/>
      <c r="D1217" s="127"/>
    </row>
    <row r="1218">
      <c r="A1218" s="127"/>
      <c r="B1218" s="127"/>
      <c r="C1218" s="127"/>
      <c r="D1218" s="127"/>
    </row>
    <row r="1219">
      <c r="A1219" s="127"/>
      <c r="B1219" s="127"/>
      <c r="C1219" s="127"/>
      <c r="D1219" s="127"/>
    </row>
    <row r="1220">
      <c r="A1220" s="127"/>
      <c r="B1220" s="127"/>
      <c r="C1220" s="127"/>
      <c r="D1220" s="127"/>
    </row>
    <row r="1221">
      <c r="A1221" s="127"/>
      <c r="B1221" s="127"/>
      <c r="C1221" s="127"/>
      <c r="D1221" s="127"/>
    </row>
    <row r="1222">
      <c r="A1222" s="127"/>
      <c r="B1222" s="127"/>
      <c r="C1222" s="127"/>
      <c r="D1222" s="127"/>
    </row>
    <row r="1223">
      <c r="A1223" s="127"/>
      <c r="B1223" s="127"/>
      <c r="C1223" s="127"/>
      <c r="D1223" s="127"/>
    </row>
    <row r="1224">
      <c r="A1224" s="127"/>
      <c r="B1224" s="127"/>
      <c r="C1224" s="127"/>
      <c r="D1224" s="127"/>
    </row>
    <row r="1225">
      <c r="A1225" s="127"/>
      <c r="B1225" s="127"/>
      <c r="C1225" s="127"/>
      <c r="D1225" s="127"/>
    </row>
    <row r="1226">
      <c r="A1226" s="127"/>
      <c r="B1226" s="127"/>
      <c r="C1226" s="127"/>
      <c r="D1226" s="127"/>
    </row>
    <row r="1227">
      <c r="A1227" s="127"/>
      <c r="B1227" s="127"/>
      <c r="C1227" s="127"/>
      <c r="D1227" s="127"/>
    </row>
    <row r="1228">
      <c r="A1228" s="127"/>
      <c r="B1228" s="127"/>
      <c r="C1228" s="127"/>
      <c r="D1228" s="127"/>
    </row>
    <row r="1229">
      <c r="A1229" s="127"/>
      <c r="B1229" s="127"/>
      <c r="C1229" s="127"/>
      <c r="D1229" s="127"/>
    </row>
    <row r="1230">
      <c r="A1230" s="127"/>
      <c r="B1230" s="127"/>
      <c r="C1230" s="127"/>
      <c r="D1230" s="127"/>
    </row>
    <row r="1231">
      <c r="A1231" s="127"/>
      <c r="B1231" s="127"/>
      <c r="C1231" s="127"/>
      <c r="D1231" s="127"/>
    </row>
    <row r="1232">
      <c r="A1232" s="127"/>
      <c r="B1232" s="127"/>
      <c r="C1232" s="127"/>
      <c r="D1232" s="127"/>
    </row>
    <row r="1233">
      <c r="A1233" s="127"/>
      <c r="B1233" s="127"/>
      <c r="C1233" s="127"/>
      <c r="D1233" s="127"/>
    </row>
    <row r="1234">
      <c r="A1234" s="127"/>
      <c r="B1234" s="127"/>
      <c r="C1234" s="127"/>
      <c r="D1234" s="127"/>
    </row>
    <row r="1235">
      <c r="A1235" s="127"/>
      <c r="B1235" s="127"/>
      <c r="C1235" s="127"/>
      <c r="D1235" s="127"/>
    </row>
    <row r="1236">
      <c r="A1236" s="127"/>
      <c r="B1236" s="127"/>
      <c r="C1236" s="127"/>
      <c r="D1236" s="127"/>
    </row>
    <row r="1237">
      <c r="A1237" s="127"/>
      <c r="B1237" s="127"/>
      <c r="C1237" s="127"/>
      <c r="D1237" s="127"/>
    </row>
    <row r="1238">
      <c r="A1238" s="127"/>
      <c r="B1238" s="127"/>
      <c r="C1238" s="127"/>
      <c r="D1238" s="127"/>
    </row>
    <row r="1239">
      <c r="A1239" s="127"/>
      <c r="B1239" s="127"/>
      <c r="C1239" s="127"/>
      <c r="D1239" s="127"/>
    </row>
    <row r="1240">
      <c r="A1240" s="127"/>
      <c r="B1240" s="127"/>
      <c r="C1240" s="127"/>
      <c r="D1240" s="127"/>
    </row>
    <row r="1241">
      <c r="A1241" s="127"/>
      <c r="B1241" s="127"/>
      <c r="C1241" s="127"/>
      <c r="D1241" s="127"/>
    </row>
    <row r="1242">
      <c r="A1242" s="127"/>
      <c r="B1242" s="127"/>
      <c r="C1242" s="127"/>
      <c r="D1242" s="127"/>
    </row>
    <row r="1243">
      <c r="A1243" s="127"/>
      <c r="B1243" s="127"/>
      <c r="C1243" s="127"/>
      <c r="D1243" s="127"/>
    </row>
    <row r="1244">
      <c r="A1244" s="127"/>
      <c r="B1244" s="127"/>
      <c r="C1244" s="127"/>
      <c r="D1244" s="127"/>
    </row>
    <row r="1245">
      <c r="A1245" s="127"/>
      <c r="B1245" s="127"/>
      <c r="C1245" s="127"/>
      <c r="D1245" s="127"/>
    </row>
    <row r="1246">
      <c r="A1246" s="127"/>
      <c r="B1246" s="127"/>
      <c r="C1246" s="127"/>
      <c r="D1246" s="127"/>
    </row>
    <row r="1247">
      <c r="A1247" s="127"/>
      <c r="B1247" s="127"/>
      <c r="C1247" s="127"/>
      <c r="D1247" s="127"/>
    </row>
    <row r="1248">
      <c r="A1248" s="127"/>
      <c r="B1248" s="127"/>
      <c r="C1248" s="127"/>
      <c r="D1248" s="127"/>
    </row>
    <row r="1249">
      <c r="A1249" s="127"/>
      <c r="B1249" s="127"/>
      <c r="C1249" s="127"/>
      <c r="D1249" s="127"/>
    </row>
    <row r="1250">
      <c r="A1250" s="127"/>
      <c r="B1250" s="127"/>
      <c r="C1250" s="127"/>
      <c r="D1250" s="127"/>
    </row>
    <row r="1251">
      <c r="A1251" s="127"/>
      <c r="B1251" s="127"/>
      <c r="C1251" s="127"/>
      <c r="D1251" s="127"/>
    </row>
    <row r="1252">
      <c r="A1252" s="127"/>
      <c r="B1252" s="127"/>
      <c r="C1252" s="127"/>
      <c r="D1252" s="127"/>
    </row>
    <row r="1253">
      <c r="A1253" s="127"/>
      <c r="B1253" s="127"/>
      <c r="C1253" s="127"/>
      <c r="D1253" s="127"/>
    </row>
    <row r="1254">
      <c r="A1254" s="127"/>
      <c r="B1254" s="127"/>
      <c r="C1254" s="127"/>
      <c r="D1254" s="127"/>
    </row>
    <row r="1255">
      <c r="A1255" s="127"/>
      <c r="B1255" s="127"/>
      <c r="C1255" s="127"/>
      <c r="D1255" s="127"/>
    </row>
    <row r="1256">
      <c r="A1256" s="127"/>
      <c r="B1256" s="127"/>
      <c r="C1256" s="127"/>
      <c r="D1256" s="127"/>
    </row>
    <row r="1257">
      <c r="A1257" s="127"/>
      <c r="B1257" s="127"/>
      <c r="C1257" s="127"/>
      <c r="D1257" s="127"/>
    </row>
    <row r="1258">
      <c r="A1258" s="127"/>
      <c r="B1258" s="127"/>
      <c r="C1258" s="127"/>
      <c r="D1258" s="127"/>
    </row>
    <row r="1259">
      <c r="A1259" s="127"/>
      <c r="B1259" s="127"/>
      <c r="C1259" s="127"/>
      <c r="D1259" s="127"/>
    </row>
    <row r="1260">
      <c r="A1260" s="127"/>
      <c r="B1260" s="127"/>
      <c r="C1260" s="127"/>
      <c r="D1260" s="127"/>
    </row>
    <row r="1261">
      <c r="A1261" s="127"/>
      <c r="B1261" s="127"/>
      <c r="C1261" s="127"/>
      <c r="D1261" s="127"/>
    </row>
    <row r="1262">
      <c r="A1262" s="127"/>
      <c r="B1262" s="127"/>
      <c r="C1262" s="127"/>
      <c r="D1262" s="127"/>
    </row>
    <row r="1263">
      <c r="A1263" s="127"/>
      <c r="B1263" s="127"/>
      <c r="C1263" s="127"/>
      <c r="D1263" s="127"/>
    </row>
    <row r="1264">
      <c r="A1264" s="127"/>
      <c r="B1264" s="127"/>
      <c r="C1264" s="127"/>
      <c r="D1264" s="127"/>
    </row>
    <row r="1265">
      <c r="A1265" s="127"/>
      <c r="B1265" s="127"/>
      <c r="C1265" s="127"/>
      <c r="D1265" s="127"/>
    </row>
    <row r="1266">
      <c r="A1266" s="127"/>
      <c r="B1266" s="127"/>
      <c r="C1266" s="127"/>
      <c r="D1266" s="127"/>
    </row>
    <row r="1267">
      <c r="A1267" s="127"/>
      <c r="B1267" s="127"/>
      <c r="C1267" s="127"/>
      <c r="D1267" s="127"/>
    </row>
    <row r="1268">
      <c r="A1268" s="127"/>
      <c r="B1268" s="127"/>
      <c r="C1268" s="127"/>
      <c r="D1268" s="127"/>
    </row>
    <row r="1269">
      <c r="A1269" s="127"/>
      <c r="B1269" s="127"/>
      <c r="C1269" s="127"/>
      <c r="D1269" s="127"/>
    </row>
    <row r="1270">
      <c r="A1270" s="127"/>
      <c r="B1270" s="127"/>
      <c r="C1270" s="127"/>
      <c r="D1270" s="127"/>
    </row>
    <row r="1271">
      <c r="A1271" s="127"/>
      <c r="B1271" s="127"/>
      <c r="C1271" s="127"/>
      <c r="D1271" s="127"/>
    </row>
    <row r="1272">
      <c r="A1272" s="127"/>
      <c r="B1272" s="127"/>
      <c r="C1272" s="127"/>
      <c r="D1272" s="127"/>
    </row>
    <row r="1273">
      <c r="A1273" s="127"/>
      <c r="B1273" s="127"/>
      <c r="C1273" s="127"/>
      <c r="D1273" s="127"/>
    </row>
    <row r="1274">
      <c r="A1274" s="127"/>
      <c r="B1274" s="127"/>
      <c r="C1274" s="127"/>
      <c r="D1274" s="127"/>
    </row>
    <row r="1275">
      <c r="A1275" s="127"/>
      <c r="B1275" s="127"/>
      <c r="C1275" s="127"/>
      <c r="D1275" s="127"/>
    </row>
    <row r="1276">
      <c r="A1276" s="127"/>
      <c r="B1276" s="127"/>
      <c r="C1276" s="127"/>
      <c r="D1276" s="127"/>
    </row>
    <row r="1277">
      <c r="A1277" s="127"/>
      <c r="B1277" s="127"/>
      <c r="C1277" s="127"/>
      <c r="D1277" s="127"/>
    </row>
    <row r="1278">
      <c r="A1278" s="127"/>
      <c r="B1278" s="127"/>
      <c r="C1278" s="127"/>
      <c r="D1278" s="127"/>
    </row>
    <row r="1279">
      <c r="A1279" s="127"/>
      <c r="B1279" s="127"/>
      <c r="C1279" s="127"/>
      <c r="D1279" s="127"/>
    </row>
    <row r="1280">
      <c r="A1280" s="127"/>
      <c r="B1280" s="127"/>
      <c r="C1280" s="127"/>
      <c r="D1280" s="127"/>
    </row>
    <row r="1281">
      <c r="A1281" s="127"/>
      <c r="B1281" s="127"/>
      <c r="C1281" s="127"/>
      <c r="D1281" s="127"/>
    </row>
    <row r="1282">
      <c r="A1282" s="127"/>
      <c r="B1282" s="127"/>
      <c r="C1282" s="127"/>
      <c r="D1282" s="127"/>
    </row>
    <row r="1283">
      <c r="A1283" s="127"/>
      <c r="B1283" s="127"/>
      <c r="C1283" s="127"/>
      <c r="D1283" s="127"/>
    </row>
    <row r="1284">
      <c r="A1284" s="127"/>
      <c r="B1284" s="127"/>
      <c r="C1284" s="127"/>
      <c r="D1284" s="127"/>
    </row>
    <row r="1285">
      <c r="A1285" s="127"/>
      <c r="B1285" s="127"/>
      <c r="C1285" s="127"/>
      <c r="D1285" s="127"/>
    </row>
    <row r="1286">
      <c r="A1286" s="127"/>
      <c r="B1286" s="127"/>
      <c r="C1286" s="127"/>
      <c r="D1286" s="127"/>
    </row>
    <row r="1287">
      <c r="A1287" s="127"/>
      <c r="B1287" s="127"/>
      <c r="C1287" s="127"/>
      <c r="D1287" s="127"/>
    </row>
    <row r="1288">
      <c r="A1288" s="127"/>
      <c r="B1288" s="127"/>
      <c r="C1288" s="127"/>
      <c r="D1288" s="127"/>
    </row>
    <row r="1289">
      <c r="A1289" s="127"/>
      <c r="B1289" s="127"/>
      <c r="C1289" s="127"/>
      <c r="D1289" s="127"/>
    </row>
    <row r="1290">
      <c r="A1290" s="127"/>
      <c r="B1290" s="127"/>
      <c r="C1290" s="127"/>
      <c r="D1290" s="127"/>
    </row>
    <row r="1291">
      <c r="A1291" s="127"/>
      <c r="B1291" s="127"/>
      <c r="C1291" s="127"/>
      <c r="D1291" s="127"/>
    </row>
    <row r="1292">
      <c r="A1292" s="127"/>
      <c r="B1292" s="127"/>
      <c r="C1292" s="127"/>
      <c r="D1292" s="127"/>
    </row>
    <row r="1293">
      <c r="A1293" s="127"/>
      <c r="B1293" s="127"/>
      <c r="C1293" s="127"/>
      <c r="D1293" s="127"/>
    </row>
    <row r="1294">
      <c r="A1294" s="127"/>
      <c r="B1294" s="127"/>
      <c r="C1294" s="127"/>
      <c r="D1294" s="127"/>
    </row>
    <row r="1295">
      <c r="A1295" s="127"/>
      <c r="B1295" s="127"/>
      <c r="C1295" s="127"/>
      <c r="D1295" s="127"/>
    </row>
    <row r="1296">
      <c r="A1296" s="127"/>
      <c r="B1296" s="127"/>
      <c r="C1296" s="127"/>
      <c r="D1296" s="127"/>
    </row>
    <row r="1297">
      <c r="A1297" s="127"/>
      <c r="B1297" s="127"/>
      <c r="C1297" s="127"/>
      <c r="D1297" s="127"/>
    </row>
    <row r="1298">
      <c r="A1298" s="127"/>
      <c r="B1298" s="127"/>
      <c r="C1298" s="127"/>
      <c r="D1298" s="127"/>
    </row>
    <row r="1299">
      <c r="A1299" s="127"/>
      <c r="B1299" s="127"/>
      <c r="C1299" s="127"/>
      <c r="D1299" s="127"/>
    </row>
    <row r="1300">
      <c r="A1300" s="127"/>
      <c r="B1300" s="127"/>
      <c r="C1300" s="127"/>
      <c r="D1300" s="127"/>
    </row>
    <row r="1301">
      <c r="A1301" s="127"/>
      <c r="B1301" s="127"/>
      <c r="C1301" s="127"/>
      <c r="D1301" s="127"/>
    </row>
    <row r="1302">
      <c r="A1302" s="127"/>
      <c r="B1302" s="127"/>
      <c r="C1302" s="127"/>
      <c r="D1302" s="127"/>
    </row>
    <row r="1303">
      <c r="A1303" s="127"/>
      <c r="B1303" s="127"/>
      <c r="C1303" s="127"/>
      <c r="D1303" s="127"/>
    </row>
    <row r="1304">
      <c r="A1304" s="127"/>
      <c r="B1304" s="127"/>
      <c r="C1304" s="127"/>
      <c r="D1304" s="127"/>
    </row>
    <row r="1305">
      <c r="A1305" s="127"/>
      <c r="B1305" s="127"/>
      <c r="C1305" s="127"/>
      <c r="D1305" s="127"/>
    </row>
    <row r="1306">
      <c r="A1306" s="127"/>
      <c r="B1306" s="127"/>
      <c r="C1306" s="127"/>
      <c r="D1306" s="127"/>
    </row>
    <row r="1307">
      <c r="A1307" s="127"/>
      <c r="B1307" s="127"/>
      <c r="C1307" s="127"/>
      <c r="D1307" s="127"/>
    </row>
    <row r="1308">
      <c r="A1308" s="127"/>
      <c r="B1308" s="127"/>
      <c r="C1308" s="127"/>
      <c r="D1308" s="127"/>
    </row>
    <row r="1309">
      <c r="A1309" s="127"/>
      <c r="B1309" s="127"/>
      <c r="C1309" s="127"/>
      <c r="D1309" s="127"/>
    </row>
    <row r="1310">
      <c r="A1310" s="127"/>
      <c r="B1310" s="127"/>
      <c r="C1310" s="127"/>
      <c r="D1310" s="127"/>
    </row>
    <row r="1311">
      <c r="A1311" s="127"/>
      <c r="B1311" s="127"/>
      <c r="C1311" s="127"/>
      <c r="D1311" s="127"/>
    </row>
    <row r="1312">
      <c r="A1312" s="127"/>
      <c r="B1312" s="127"/>
      <c r="C1312" s="127"/>
      <c r="D1312" s="127"/>
    </row>
    <row r="1313">
      <c r="A1313" s="127"/>
      <c r="B1313" s="127"/>
      <c r="C1313" s="127"/>
      <c r="D1313" s="127"/>
    </row>
    <row r="1314">
      <c r="A1314" s="127"/>
      <c r="B1314" s="127"/>
      <c r="C1314" s="127"/>
      <c r="D1314" s="127"/>
    </row>
    <row r="1315">
      <c r="A1315" s="127"/>
      <c r="B1315" s="127"/>
      <c r="C1315" s="127"/>
      <c r="D1315" s="127"/>
    </row>
    <row r="1316">
      <c r="A1316" s="127"/>
      <c r="B1316" s="127"/>
      <c r="C1316" s="127"/>
      <c r="D1316" s="127"/>
    </row>
    <row r="1317">
      <c r="A1317" s="127"/>
      <c r="B1317" s="127"/>
      <c r="C1317" s="127"/>
      <c r="D1317" s="127"/>
    </row>
    <row r="1318">
      <c r="A1318" s="127"/>
      <c r="B1318" s="127"/>
      <c r="C1318" s="127"/>
      <c r="D1318" s="127"/>
    </row>
    <row r="1319">
      <c r="A1319" s="127"/>
      <c r="B1319" s="127"/>
      <c r="C1319" s="127"/>
      <c r="D1319" s="127"/>
    </row>
    <row r="1320">
      <c r="A1320" s="127"/>
      <c r="B1320" s="127"/>
      <c r="C1320" s="127"/>
      <c r="D1320" s="127"/>
    </row>
    <row r="1321">
      <c r="A1321" s="127"/>
      <c r="B1321" s="127"/>
      <c r="C1321" s="127"/>
      <c r="D1321" s="127"/>
    </row>
    <row r="1322">
      <c r="A1322" s="127"/>
      <c r="B1322" s="127"/>
      <c r="C1322" s="127"/>
      <c r="D1322" s="127"/>
    </row>
    <row r="1323">
      <c r="A1323" s="127"/>
      <c r="B1323" s="127"/>
      <c r="C1323" s="127"/>
      <c r="D1323" s="127"/>
    </row>
    <row r="1324">
      <c r="A1324" s="127"/>
      <c r="B1324" s="127"/>
      <c r="C1324" s="127"/>
      <c r="D1324" s="127"/>
    </row>
    <row r="1325">
      <c r="A1325" s="127"/>
      <c r="B1325" s="127"/>
      <c r="C1325" s="127"/>
      <c r="D1325" s="127"/>
    </row>
    <row r="1326">
      <c r="A1326" s="127"/>
      <c r="B1326" s="127"/>
      <c r="C1326" s="127"/>
      <c r="D1326" s="127"/>
    </row>
    <row r="1327">
      <c r="A1327" s="127"/>
      <c r="B1327" s="127"/>
      <c r="C1327" s="127"/>
      <c r="D1327" s="127"/>
    </row>
    <row r="1328">
      <c r="A1328" s="127"/>
      <c r="B1328" s="127"/>
      <c r="C1328" s="127"/>
      <c r="D1328" s="127"/>
    </row>
    <row r="1329">
      <c r="A1329" s="127"/>
      <c r="B1329" s="127"/>
      <c r="C1329" s="127"/>
      <c r="D1329" s="127"/>
    </row>
    <row r="1330">
      <c r="A1330" s="127"/>
      <c r="B1330" s="127"/>
      <c r="C1330" s="127"/>
      <c r="D1330" s="127"/>
    </row>
    <row r="1331">
      <c r="A1331" s="127"/>
      <c r="B1331" s="127"/>
      <c r="C1331" s="127"/>
      <c r="D1331" s="127"/>
    </row>
    <row r="1332">
      <c r="A1332" s="127"/>
      <c r="B1332" s="127"/>
      <c r="C1332" s="127"/>
      <c r="D1332" s="127"/>
    </row>
    <row r="1333">
      <c r="A1333" s="127"/>
      <c r="B1333" s="127"/>
      <c r="C1333" s="127"/>
      <c r="D1333" s="127"/>
    </row>
    <row r="1334">
      <c r="A1334" s="127"/>
      <c r="B1334" s="127"/>
      <c r="C1334" s="127"/>
      <c r="D1334" s="127"/>
    </row>
    <row r="1335">
      <c r="A1335" s="127"/>
      <c r="B1335" s="127"/>
      <c r="C1335" s="127"/>
      <c r="D1335" s="127"/>
    </row>
    <row r="1336">
      <c r="A1336" s="127"/>
      <c r="B1336" s="127"/>
      <c r="C1336" s="127"/>
      <c r="D1336" s="127"/>
    </row>
    <row r="1337">
      <c r="A1337" s="127"/>
      <c r="B1337" s="127"/>
      <c r="C1337" s="127"/>
      <c r="D1337" s="127"/>
    </row>
    <row r="1338">
      <c r="A1338" s="127"/>
      <c r="B1338" s="127"/>
      <c r="C1338" s="127"/>
      <c r="D1338" s="127"/>
    </row>
    <row r="1339">
      <c r="A1339" s="127"/>
      <c r="B1339" s="127"/>
      <c r="C1339" s="127"/>
      <c r="D1339" s="127"/>
    </row>
    <row r="1340">
      <c r="A1340" s="127"/>
      <c r="B1340" s="127"/>
      <c r="C1340" s="127"/>
      <c r="D1340" s="127"/>
    </row>
    <row r="1341">
      <c r="A1341" s="127"/>
      <c r="B1341" s="127"/>
      <c r="C1341" s="127"/>
      <c r="D1341" s="127"/>
    </row>
    <row r="1342">
      <c r="A1342" s="127"/>
      <c r="B1342" s="127"/>
      <c r="C1342" s="127"/>
      <c r="D1342" s="127"/>
    </row>
    <row r="1343">
      <c r="A1343" s="127"/>
      <c r="B1343" s="127"/>
      <c r="C1343" s="127"/>
      <c r="D1343" s="127"/>
    </row>
    <row r="1344">
      <c r="A1344" s="127"/>
      <c r="B1344" s="127"/>
      <c r="C1344" s="127"/>
      <c r="D1344" s="127"/>
    </row>
    <row r="1345">
      <c r="A1345" s="127"/>
      <c r="B1345" s="127"/>
      <c r="C1345" s="127"/>
      <c r="D1345" s="127"/>
    </row>
    <row r="1346">
      <c r="A1346" s="127"/>
      <c r="B1346" s="127"/>
      <c r="C1346" s="127"/>
      <c r="D1346" s="127"/>
    </row>
    <row r="1347">
      <c r="A1347" s="127"/>
      <c r="B1347" s="127"/>
      <c r="C1347" s="127"/>
      <c r="D1347" s="127"/>
    </row>
    <row r="1348">
      <c r="A1348" s="127"/>
      <c r="B1348" s="127"/>
      <c r="C1348" s="127"/>
      <c r="D1348" s="127"/>
    </row>
    <row r="1349">
      <c r="A1349" s="127"/>
      <c r="B1349" s="127"/>
      <c r="C1349" s="127"/>
      <c r="D1349" s="127"/>
    </row>
    <row r="1350">
      <c r="A1350" s="127"/>
      <c r="B1350" s="127"/>
      <c r="C1350" s="127"/>
      <c r="D1350" s="127"/>
    </row>
    <row r="1351">
      <c r="A1351" s="127"/>
      <c r="B1351" s="127"/>
      <c r="C1351" s="127"/>
      <c r="D1351" s="127"/>
    </row>
    <row r="1352">
      <c r="A1352" s="127"/>
      <c r="B1352" s="127"/>
      <c r="C1352" s="127"/>
      <c r="D1352" s="127"/>
    </row>
    <row r="1353">
      <c r="A1353" s="127"/>
      <c r="B1353" s="127"/>
      <c r="C1353" s="127"/>
      <c r="D1353" s="127"/>
    </row>
    <row r="1354">
      <c r="A1354" s="127"/>
      <c r="B1354" s="127"/>
      <c r="C1354" s="127"/>
      <c r="D1354" s="127"/>
    </row>
    <row r="1355">
      <c r="A1355" s="127"/>
      <c r="B1355" s="127"/>
      <c r="C1355" s="127"/>
      <c r="D1355" s="127"/>
    </row>
    <row r="1356">
      <c r="A1356" s="127"/>
      <c r="B1356" s="127"/>
      <c r="C1356" s="127"/>
      <c r="D1356" s="127"/>
    </row>
    <row r="1357">
      <c r="A1357" s="127"/>
      <c r="B1357" s="127"/>
      <c r="C1357" s="127"/>
      <c r="D1357" s="127"/>
    </row>
    <row r="1358">
      <c r="A1358" s="127"/>
      <c r="B1358" s="127"/>
      <c r="C1358" s="127"/>
      <c r="D1358" s="127"/>
    </row>
    <row r="1359">
      <c r="A1359" s="127"/>
      <c r="B1359" s="127"/>
      <c r="C1359" s="127"/>
      <c r="D1359" s="127"/>
    </row>
    <row r="1360">
      <c r="A1360" s="127"/>
      <c r="B1360" s="127"/>
      <c r="C1360" s="127"/>
      <c r="D1360" s="127"/>
    </row>
    <row r="1361">
      <c r="A1361" s="127"/>
      <c r="B1361" s="127"/>
      <c r="C1361" s="127"/>
      <c r="D1361" s="127"/>
    </row>
    <row r="1362">
      <c r="A1362" s="127"/>
      <c r="B1362" s="127"/>
      <c r="C1362" s="127"/>
      <c r="D1362" s="127"/>
    </row>
    <row r="1363">
      <c r="A1363" s="127"/>
      <c r="B1363" s="127"/>
      <c r="C1363" s="127"/>
      <c r="D1363" s="127"/>
    </row>
    <row r="1364">
      <c r="A1364" s="127"/>
      <c r="B1364" s="127"/>
      <c r="C1364" s="127"/>
      <c r="D1364" s="127"/>
    </row>
    <row r="1365">
      <c r="A1365" s="127"/>
      <c r="B1365" s="127"/>
      <c r="C1365" s="127"/>
      <c r="D1365" s="127"/>
    </row>
    <row r="1366">
      <c r="A1366" s="127"/>
      <c r="B1366" s="127"/>
      <c r="C1366" s="127"/>
      <c r="D1366" s="127"/>
    </row>
    <row r="1367">
      <c r="A1367" s="127"/>
      <c r="B1367" s="127"/>
      <c r="C1367" s="127"/>
      <c r="D1367" s="127"/>
    </row>
    <row r="1368">
      <c r="A1368" s="127"/>
      <c r="B1368" s="127"/>
      <c r="C1368" s="127"/>
      <c r="D1368" s="127"/>
    </row>
    <row r="1369">
      <c r="A1369" s="127"/>
      <c r="B1369" s="127"/>
      <c r="C1369" s="127"/>
      <c r="D1369" s="127"/>
    </row>
    <row r="1370">
      <c r="A1370" s="127"/>
      <c r="B1370" s="127"/>
      <c r="C1370" s="127"/>
      <c r="D1370" s="127"/>
    </row>
    <row r="1371">
      <c r="A1371" s="127"/>
      <c r="B1371" s="127"/>
      <c r="C1371" s="127"/>
      <c r="D1371" s="127"/>
    </row>
    <row r="1372">
      <c r="A1372" s="127"/>
      <c r="B1372" s="127"/>
      <c r="C1372" s="127"/>
      <c r="D1372" s="127"/>
    </row>
    <row r="1373">
      <c r="A1373" s="127"/>
      <c r="B1373" s="127"/>
      <c r="C1373" s="127"/>
      <c r="D1373" s="127"/>
    </row>
    <row r="1374">
      <c r="A1374" s="127"/>
      <c r="B1374" s="127"/>
      <c r="C1374" s="127"/>
      <c r="D1374" s="127"/>
    </row>
    <row r="1375">
      <c r="A1375" s="127"/>
      <c r="B1375" s="127"/>
      <c r="C1375" s="127"/>
      <c r="D1375" s="127"/>
    </row>
    <row r="1376">
      <c r="A1376" s="127"/>
      <c r="B1376" s="127"/>
      <c r="C1376" s="127"/>
      <c r="D1376" s="127"/>
    </row>
    <row r="1377">
      <c r="A1377" s="127"/>
      <c r="B1377" s="127"/>
      <c r="C1377" s="127"/>
      <c r="D1377" s="127"/>
    </row>
    <row r="1378">
      <c r="A1378" s="127"/>
      <c r="B1378" s="127"/>
      <c r="C1378" s="127"/>
      <c r="D1378" s="127"/>
    </row>
    <row r="1379">
      <c r="A1379" s="127"/>
      <c r="B1379" s="127"/>
      <c r="C1379" s="127"/>
      <c r="D1379" s="127"/>
    </row>
    <row r="1380">
      <c r="A1380" s="127"/>
      <c r="B1380" s="127"/>
      <c r="C1380" s="127"/>
      <c r="D1380" s="127"/>
    </row>
    <row r="1381">
      <c r="A1381" s="127"/>
      <c r="B1381" s="127"/>
      <c r="C1381" s="127"/>
      <c r="D1381" s="127"/>
    </row>
    <row r="1382">
      <c r="A1382" s="127"/>
      <c r="B1382" s="127"/>
      <c r="C1382" s="127"/>
      <c r="D1382" s="127"/>
    </row>
    <row r="1383">
      <c r="A1383" s="127"/>
      <c r="B1383" s="127"/>
      <c r="C1383" s="127"/>
      <c r="D1383" s="127"/>
    </row>
    <row r="1384">
      <c r="A1384" s="127"/>
      <c r="B1384" s="127"/>
      <c r="C1384" s="127"/>
      <c r="D1384" s="127"/>
    </row>
    <row r="1385">
      <c r="A1385" s="127"/>
      <c r="B1385" s="127"/>
      <c r="C1385" s="127"/>
      <c r="D1385" s="127"/>
    </row>
    <row r="1386">
      <c r="A1386" s="127"/>
      <c r="B1386" s="127"/>
      <c r="C1386" s="127"/>
      <c r="D1386" s="127"/>
    </row>
    <row r="1387">
      <c r="A1387" s="127"/>
      <c r="B1387" s="127"/>
      <c r="C1387" s="127"/>
      <c r="D1387" s="127"/>
    </row>
    <row r="1388">
      <c r="A1388" s="127"/>
      <c r="B1388" s="127"/>
      <c r="C1388" s="127"/>
      <c r="D1388" s="127"/>
    </row>
    <row r="1389">
      <c r="A1389" s="127"/>
      <c r="B1389" s="127"/>
      <c r="C1389" s="127"/>
      <c r="D1389" s="127"/>
    </row>
    <row r="1390">
      <c r="A1390" s="127"/>
      <c r="B1390" s="127"/>
      <c r="C1390" s="127"/>
      <c r="D1390" s="127"/>
    </row>
    <row r="1391">
      <c r="A1391" s="127"/>
      <c r="B1391" s="127"/>
      <c r="C1391" s="127"/>
      <c r="D1391" s="127"/>
    </row>
    <row r="1392">
      <c r="A1392" s="127"/>
      <c r="B1392" s="127"/>
      <c r="C1392" s="127"/>
      <c r="D1392" s="127"/>
    </row>
    <row r="1393">
      <c r="A1393" s="127"/>
      <c r="B1393" s="127"/>
      <c r="C1393" s="127"/>
      <c r="D1393" s="127"/>
    </row>
    <row r="1394">
      <c r="A1394" s="127"/>
      <c r="B1394" s="127"/>
      <c r="C1394" s="127"/>
      <c r="D1394" s="127"/>
    </row>
    <row r="1395">
      <c r="A1395" s="127"/>
      <c r="B1395" s="127"/>
      <c r="C1395" s="127"/>
      <c r="D1395" s="127"/>
    </row>
    <row r="1396">
      <c r="A1396" s="127"/>
      <c r="B1396" s="127"/>
      <c r="C1396" s="127"/>
      <c r="D1396" s="127"/>
    </row>
    <row r="1397">
      <c r="A1397" s="127"/>
      <c r="B1397" s="127"/>
      <c r="C1397" s="127"/>
      <c r="D1397" s="127"/>
    </row>
    <row r="1398">
      <c r="A1398" s="127"/>
      <c r="B1398" s="127"/>
      <c r="C1398" s="127"/>
      <c r="D1398" s="127"/>
    </row>
    <row r="1399">
      <c r="A1399" s="127"/>
      <c r="B1399" s="127"/>
      <c r="C1399" s="127"/>
      <c r="D1399" s="127"/>
    </row>
    <row r="1400">
      <c r="A1400" s="127"/>
      <c r="B1400" s="127"/>
      <c r="C1400" s="127"/>
      <c r="D1400" s="127"/>
    </row>
    <row r="1401">
      <c r="A1401" s="127"/>
      <c r="B1401" s="127"/>
      <c r="C1401" s="127"/>
      <c r="D1401" s="127"/>
    </row>
    <row r="1402">
      <c r="A1402" s="127"/>
      <c r="B1402" s="127"/>
      <c r="C1402" s="127"/>
      <c r="D1402" s="127"/>
    </row>
    <row r="1403">
      <c r="A1403" s="127"/>
      <c r="B1403" s="127"/>
      <c r="C1403" s="127"/>
      <c r="D1403" s="127"/>
    </row>
    <row r="1404">
      <c r="A1404" s="127"/>
      <c r="B1404" s="127"/>
      <c r="C1404" s="127"/>
      <c r="D1404" s="127"/>
    </row>
    <row r="1405">
      <c r="A1405" s="127"/>
      <c r="B1405" s="127"/>
      <c r="C1405" s="127"/>
      <c r="D1405" s="127"/>
    </row>
    <row r="1406">
      <c r="A1406" s="127"/>
      <c r="B1406" s="127"/>
      <c r="C1406" s="127"/>
      <c r="D1406" s="127"/>
    </row>
    <row r="1407">
      <c r="A1407" s="127"/>
      <c r="B1407" s="127"/>
      <c r="C1407" s="127"/>
      <c r="D1407" s="127"/>
    </row>
    <row r="1408">
      <c r="A1408" s="127"/>
      <c r="B1408" s="127"/>
      <c r="C1408" s="127"/>
      <c r="D1408" s="127"/>
    </row>
    <row r="1409">
      <c r="A1409" s="127"/>
      <c r="B1409" s="127"/>
      <c r="C1409" s="127"/>
      <c r="D1409" s="127"/>
    </row>
    <row r="1410">
      <c r="A1410" s="127"/>
      <c r="B1410" s="127"/>
      <c r="C1410" s="127"/>
      <c r="D1410" s="127"/>
    </row>
    <row r="1411">
      <c r="A1411" s="127"/>
      <c r="B1411" s="127"/>
      <c r="C1411" s="127"/>
      <c r="D1411" s="127"/>
    </row>
    <row r="1412">
      <c r="A1412" s="127"/>
      <c r="B1412" s="127"/>
      <c r="C1412" s="127"/>
      <c r="D1412" s="127"/>
    </row>
    <row r="1413">
      <c r="A1413" s="127"/>
      <c r="B1413" s="127"/>
      <c r="C1413" s="127"/>
      <c r="D1413" s="127"/>
    </row>
    <row r="1414">
      <c r="A1414" s="127"/>
      <c r="B1414" s="127"/>
      <c r="C1414" s="127"/>
      <c r="D1414" s="127"/>
    </row>
    <row r="1415">
      <c r="A1415" s="127"/>
      <c r="B1415" s="127"/>
      <c r="C1415" s="127"/>
      <c r="D1415" s="127"/>
    </row>
    <row r="1416">
      <c r="A1416" s="127"/>
      <c r="B1416" s="127"/>
      <c r="C1416" s="127"/>
      <c r="D1416" s="127"/>
    </row>
    <row r="1417">
      <c r="A1417" s="127"/>
      <c r="B1417" s="127"/>
      <c r="C1417" s="127"/>
      <c r="D1417" s="127"/>
    </row>
    <row r="1418">
      <c r="A1418" s="127"/>
      <c r="B1418" s="127"/>
      <c r="C1418" s="127"/>
      <c r="D1418" s="127"/>
    </row>
    <row r="1419">
      <c r="A1419" s="127"/>
      <c r="B1419" s="127"/>
      <c r="C1419" s="127"/>
      <c r="D1419" s="127"/>
    </row>
    <row r="1420">
      <c r="A1420" s="127"/>
      <c r="B1420" s="127"/>
      <c r="C1420" s="127"/>
      <c r="D1420" s="127"/>
    </row>
    <row r="1421">
      <c r="A1421" s="127"/>
      <c r="B1421" s="127"/>
      <c r="C1421" s="127"/>
      <c r="D1421" s="127"/>
    </row>
    <row r="1422">
      <c r="A1422" s="127"/>
      <c r="B1422" s="127"/>
      <c r="C1422" s="127"/>
      <c r="D1422" s="127"/>
    </row>
    <row r="1423">
      <c r="A1423" s="127"/>
      <c r="B1423" s="127"/>
      <c r="C1423" s="127"/>
      <c r="D1423" s="127"/>
    </row>
    <row r="1424">
      <c r="A1424" s="127"/>
      <c r="B1424" s="127"/>
      <c r="C1424" s="127"/>
      <c r="D1424" s="127"/>
    </row>
    <row r="1425">
      <c r="A1425" s="127"/>
      <c r="B1425" s="127"/>
      <c r="C1425" s="127"/>
      <c r="D1425" s="127"/>
    </row>
    <row r="1426">
      <c r="A1426" s="127"/>
      <c r="B1426" s="127"/>
      <c r="C1426" s="127"/>
      <c r="D1426" s="127"/>
    </row>
    <row r="1427">
      <c r="A1427" s="127"/>
      <c r="B1427" s="127"/>
      <c r="C1427" s="127"/>
      <c r="D1427" s="127"/>
    </row>
    <row r="1428">
      <c r="A1428" s="127"/>
      <c r="B1428" s="127"/>
      <c r="C1428" s="127"/>
      <c r="D1428" s="127"/>
    </row>
    <row r="1429">
      <c r="A1429" s="127"/>
      <c r="B1429" s="127"/>
      <c r="C1429" s="127"/>
      <c r="D1429" s="127"/>
    </row>
    <row r="1430">
      <c r="A1430" s="127"/>
      <c r="B1430" s="127"/>
      <c r="C1430" s="127"/>
      <c r="D1430" s="127"/>
    </row>
    <row r="1431">
      <c r="A1431" s="127"/>
      <c r="B1431" s="127"/>
      <c r="C1431" s="127"/>
      <c r="D1431" s="127"/>
    </row>
    <row r="1432">
      <c r="A1432" s="127"/>
      <c r="B1432" s="127"/>
      <c r="C1432" s="127"/>
      <c r="D1432" s="127"/>
    </row>
    <row r="1433">
      <c r="A1433" s="127"/>
      <c r="B1433" s="127"/>
      <c r="C1433" s="127"/>
      <c r="D1433" s="127"/>
    </row>
    <row r="1434">
      <c r="A1434" s="127"/>
      <c r="B1434" s="127"/>
      <c r="C1434" s="127"/>
      <c r="D1434" s="127"/>
    </row>
    <row r="1435">
      <c r="A1435" s="127"/>
      <c r="B1435" s="127"/>
      <c r="C1435" s="127"/>
      <c r="D1435" s="127"/>
    </row>
    <row r="1436">
      <c r="A1436" s="127"/>
      <c r="B1436" s="127"/>
      <c r="C1436" s="127"/>
      <c r="D1436" s="127"/>
    </row>
    <row r="1437">
      <c r="A1437" s="127"/>
      <c r="B1437" s="127"/>
      <c r="C1437" s="127"/>
      <c r="D1437" s="127"/>
    </row>
    <row r="1438">
      <c r="A1438" s="127"/>
      <c r="B1438" s="127"/>
      <c r="C1438" s="127"/>
      <c r="D1438" s="127"/>
    </row>
    <row r="1439">
      <c r="A1439" s="127"/>
      <c r="B1439" s="127"/>
      <c r="C1439" s="127"/>
      <c r="D1439" s="127"/>
    </row>
    <row r="1440">
      <c r="A1440" s="127"/>
      <c r="B1440" s="127"/>
      <c r="C1440" s="127"/>
      <c r="D1440" s="127"/>
    </row>
    <row r="1441">
      <c r="A1441" s="127"/>
      <c r="B1441" s="127"/>
      <c r="C1441" s="127"/>
      <c r="D1441" s="127"/>
    </row>
    <row r="1442">
      <c r="A1442" s="127"/>
      <c r="B1442" s="127"/>
      <c r="C1442" s="127"/>
      <c r="D1442" s="127"/>
    </row>
    <row r="1443">
      <c r="A1443" s="127"/>
      <c r="B1443" s="127"/>
      <c r="C1443" s="127"/>
      <c r="D1443" s="127"/>
    </row>
    <row r="1444">
      <c r="A1444" s="127"/>
      <c r="B1444" s="127"/>
      <c r="C1444" s="127"/>
      <c r="D1444" s="127"/>
    </row>
    <row r="1445">
      <c r="A1445" s="127"/>
      <c r="B1445" s="127"/>
      <c r="C1445" s="127"/>
      <c r="D1445" s="127"/>
    </row>
    <row r="1446">
      <c r="A1446" s="127"/>
      <c r="B1446" s="127"/>
      <c r="C1446" s="127"/>
      <c r="D1446" s="127"/>
    </row>
    <row r="1447">
      <c r="A1447" s="127"/>
      <c r="B1447" s="127"/>
      <c r="C1447" s="127"/>
      <c r="D1447" s="127"/>
    </row>
    <row r="1448">
      <c r="A1448" s="127"/>
      <c r="B1448" s="127"/>
      <c r="C1448" s="127"/>
      <c r="D1448" s="127"/>
    </row>
    <row r="1449">
      <c r="A1449" s="127"/>
      <c r="B1449" s="127"/>
      <c r="C1449" s="127"/>
      <c r="D1449" s="127"/>
    </row>
    <row r="1450">
      <c r="A1450" s="127"/>
      <c r="B1450" s="127"/>
      <c r="C1450" s="127"/>
      <c r="D1450" s="127"/>
    </row>
    <row r="1451">
      <c r="A1451" s="127"/>
      <c r="B1451" s="127"/>
      <c r="C1451" s="127"/>
      <c r="D1451" s="127"/>
    </row>
    <row r="1452">
      <c r="A1452" s="127"/>
      <c r="B1452" s="127"/>
      <c r="C1452" s="127"/>
      <c r="D1452" s="127"/>
    </row>
    <row r="1453">
      <c r="A1453" s="127"/>
      <c r="B1453" s="127"/>
      <c r="C1453" s="127"/>
      <c r="D1453" s="127"/>
    </row>
    <row r="1454">
      <c r="A1454" s="127"/>
      <c r="B1454" s="127"/>
      <c r="C1454" s="127"/>
      <c r="D1454" s="127"/>
    </row>
    <row r="1455">
      <c r="A1455" s="127"/>
      <c r="B1455" s="127"/>
      <c r="C1455" s="127"/>
      <c r="D1455" s="127"/>
    </row>
    <row r="1456">
      <c r="A1456" s="127"/>
      <c r="B1456" s="127"/>
      <c r="C1456" s="127"/>
      <c r="D1456" s="127"/>
    </row>
    <row r="1457">
      <c r="A1457" s="127"/>
      <c r="B1457" s="127"/>
      <c r="C1457" s="127"/>
      <c r="D1457" s="127"/>
    </row>
    <row r="1458">
      <c r="A1458" s="127"/>
      <c r="B1458" s="127"/>
      <c r="C1458" s="127"/>
      <c r="D1458" s="127"/>
    </row>
    <row r="1459">
      <c r="A1459" s="127"/>
      <c r="B1459" s="127"/>
      <c r="C1459" s="127"/>
      <c r="D1459" s="127"/>
    </row>
    <row r="1460">
      <c r="A1460" s="127"/>
      <c r="B1460" s="127"/>
      <c r="C1460" s="127"/>
      <c r="D1460" s="127"/>
    </row>
    <row r="1461">
      <c r="A1461" s="127"/>
      <c r="B1461" s="127"/>
      <c r="C1461" s="127"/>
      <c r="D1461" s="127"/>
    </row>
    <row r="1462">
      <c r="A1462" s="127"/>
      <c r="B1462" s="127"/>
      <c r="C1462" s="127"/>
      <c r="D1462" s="127"/>
    </row>
    <row r="1463">
      <c r="A1463" s="127"/>
      <c r="B1463" s="127"/>
      <c r="C1463" s="127"/>
      <c r="D1463" s="127"/>
    </row>
    <row r="1464">
      <c r="A1464" s="127"/>
      <c r="B1464" s="127"/>
      <c r="C1464" s="127"/>
      <c r="D1464" s="127"/>
    </row>
    <row r="1465">
      <c r="A1465" s="127"/>
      <c r="B1465" s="127"/>
      <c r="C1465" s="127"/>
      <c r="D1465" s="127"/>
    </row>
    <row r="1466">
      <c r="A1466" s="127"/>
      <c r="B1466" s="127"/>
      <c r="C1466" s="127"/>
      <c r="D1466" s="127"/>
    </row>
    <row r="1467">
      <c r="A1467" s="127"/>
      <c r="B1467" s="127"/>
      <c r="C1467" s="127"/>
      <c r="D1467" s="127"/>
    </row>
    <row r="1468">
      <c r="A1468" s="127"/>
      <c r="B1468" s="127"/>
      <c r="C1468" s="127"/>
      <c r="D1468" s="127"/>
    </row>
    <row r="1469">
      <c r="A1469" s="127"/>
      <c r="B1469" s="127"/>
      <c r="C1469" s="127"/>
      <c r="D1469" s="127"/>
    </row>
    <row r="1470">
      <c r="A1470" s="127"/>
      <c r="B1470" s="127"/>
      <c r="C1470" s="127"/>
      <c r="D1470" s="127"/>
    </row>
    <row r="1471">
      <c r="A1471" s="127"/>
      <c r="B1471" s="127"/>
      <c r="C1471" s="127"/>
      <c r="D1471" s="127"/>
    </row>
    <row r="1472">
      <c r="A1472" s="127"/>
      <c r="B1472" s="127"/>
      <c r="C1472" s="127"/>
      <c r="D1472" s="127"/>
    </row>
    <row r="1473">
      <c r="A1473" s="127"/>
      <c r="B1473" s="127"/>
      <c r="C1473" s="127"/>
      <c r="D1473" s="127"/>
    </row>
    <row r="1474">
      <c r="A1474" s="127"/>
      <c r="B1474" s="127"/>
      <c r="C1474" s="127"/>
      <c r="D1474" s="127"/>
    </row>
    <row r="1475">
      <c r="A1475" s="127"/>
      <c r="B1475" s="127"/>
      <c r="C1475" s="127"/>
      <c r="D1475" s="127"/>
    </row>
    <row r="1476">
      <c r="A1476" s="127"/>
      <c r="B1476" s="127"/>
      <c r="C1476" s="127"/>
      <c r="D1476" s="127"/>
    </row>
    <row r="1477">
      <c r="A1477" s="127"/>
      <c r="B1477" s="127"/>
      <c r="C1477" s="127"/>
      <c r="D1477" s="127"/>
    </row>
    <row r="1478">
      <c r="A1478" s="127"/>
      <c r="B1478" s="127"/>
      <c r="C1478" s="127"/>
      <c r="D1478" s="127"/>
    </row>
    <row r="1479">
      <c r="A1479" s="127"/>
      <c r="B1479" s="127"/>
      <c r="C1479" s="127"/>
      <c r="D1479" s="127"/>
    </row>
    <row r="1480">
      <c r="A1480" s="127"/>
      <c r="B1480" s="127"/>
      <c r="C1480" s="127"/>
      <c r="D1480" s="127"/>
    </row>
    <row r="1481">
      <c r="A1481" s="127"/>
      <c r="B1481" s="127"/>
      <c r="C1481" s="127"/>
      <c r="D1481" s="127"/>
    </row>
    <row r="1482">
      <c r="A1482" s="127"/>
      <c r="B1482" s="127"/>
      <c r="C1482" s="127"/>
      <c r="D1482" s="127"/>
    </row>
    <row r="1483">
      <c r="A1483" s="127"/>
      <c r="B1483" s="127"/>
      <c r="C1483" s="127"/>
      <c r="D1483" s="127"/>
    </row>
    <row r="1484">
      <c r="A1484" s="127"/>
      <c r="B1484" s="127"/>
      <c r="C1484" s="127"/>
      <c r="D1484" s="127"/>
    </row>
    <row r="1485">
      <c r="A1485" s="127"/>
      <c r="B1485" s="127"/>
      <c r="C1485" s="127"/>
      <c r="D1485" s="127"/>
    </row>
    <row r="1486">
      <c r="A1486" s="127"/>
      <c r="B1486" s="127"/>
      <c r="C1486" s="127"/>
      <c r="D1486" s="127"/>
    </row>
    <row r="1487">
      <c r="A1487" s="127"/>
      <c r="B1487" s="127"/>
      <c r="C1487" s="127"/>
      <c r="D1487" s="127"/>
    </row>
    <row r="1488">
      <c r="A1488" s="127"/>
      <c r="B1488" s="127"/>
      <c r="C1488" s="127"/>
      <c r="D1488" s="127"/>
    </row>
    <row r="1489">
      <c r="A1489" s="127"/>
      <c r="B1489" s="127"/>
      <c r="C1489" s="127"/>
      <c r="D1489" s="127"/>
    </row>
    <row r="1490">
      <c r="A1490" s="127"/>
      <c r="B1490" s="127"/>
      <c r="C1490" s="127"/>
      <c r="D1490" s="127"/>
    </row>
    <row r="1491">
      <c r="A1491" s="127"/>
      <c r="B1491" s="127"/>
      <c r="C1491" s="127"/>
      <c r="D1491" s="127"/>
    </row>
    <row r="1492">
      <c r="A1492" s="127"/>
      <c r="B1492" s="127"/>
      <c r="C1492" s="127"/>
      <c r="D1492" s="127"/>
    </row>
    <row r="1493">
      <c r="A1493" s="127"/>
      <c r="B1493" s="127"/>
      <c r="C1493" s="127"/>
      <c r="D1493" s="127"/>
    </row>
    <row r="1494">
      <c r="A1494" s="127"/>
      <c r="B1494" s="127"/>
      <c r="C1494" s="127"/>
      <c r="D1494" s="127"/>
    </row>
    <row r="1495">
      <c r="A1495" s="127"/>
      <c r="B1495" s="127"/>
      <c r="C1495" s="127"/>
      <c r="D1495" s="127"/>
    </row>
    <row r="1496">
      <c r="A1496" s="127"/>
      <c r="B1496" s="127"/>
      <c r="C1496" s="127"/>
      <c r="D1496" s="127"/>
    </row>
    <row r="1497">
      <c r="A1497" s="127"/>
      <c r="B1497" s="127"/>
      <c r="C1497" s="127"/>
      <c r="D1497" s="127"/>
    </row>
    <row r="1498">
      <c r="A1498" s="127"/>
      <c r="B1498" s="127"/>
      <c r="C1498" s="127"/>
      <c r="D1498" s="127"/>
    </row>
    <row r="1499">
      <c r="A1499" s="127"/>
      <c r="B1499" s="127"/>
      <c r="C1499" s="127"/>
      <c r="D1499" s="127"/>
    </row>
    <row r="1500">
      <c r="A1500" s="127"/>
      <c r="B1500" s="127"/>
      <c r="C1500" s="127"/>
      <c r="D1500" s="127"/>
    </row>
    <row r="1501">
      <c r="A1501" s="127"/>
      <c r="B1501" s="127"/>
      <c r="C1501" s="127"/>
      <c r="D1501" s="127"/>
    </row>
    <row r="1502">
      <c r="A1502" s="127"/>
      <c r="B1502" s="127"/>
      <c r="C1502" s="127"/>
      <c r="D1502" s="127"/>
    </row>
    <row r="1503">
      <c r="A1503" s="127"/>
      <c r="B1503" s="127"/>
      <c r="C1503" s="127"/>
      <c r="D1503" s="127"/>
    </row>
    <row r="1504">
      <c r="A1504" s="127"/>
      <c r="B1504" s="127"/>
      <c r="C1504" s="127"/>
      <c r="D1504" s="127"/>
    </row>
    <row r="1505">
      <c r="A1505" s="127"/>
      <c r="B1505" s="127"/>
      <c r="C1505" s="127"/>
      <c r="D1505" s="127"/>
    </row>
    <row r="1506">
      <c r="A1506" s="127"/>
      <c r="B1506" s="127"/>
      <c r="C1506" s="127"/>
      <c r="D1506" s="127"/>
    </row>
    <row r="1507">
      <c r="A1507" s="127"/>
      <c r="B1507" s="127"/>
      <c r="C1507" s="127"/>
      <c r="D1507" s="127"/>
    </row>
    <row r="1508">
      <c r="A1508" s="127"/>
      <c r="B1508" s="127"/>
      <c r="C1508" s="127"/>
      <c r="D1508" s="127"/>
    </row>
    <row r="1509">
      <c r="A1509" s="127"/>
      <c r="B1509" s="127"/>
      <c r="C1509" s="127"/>
      <c r="D1509" s="127"/>
    </row>
    <row r="1510">
      <c r="A1510" s="127"/>
      <c r="B1510" s="127"/>
      <c r="C1510" s="127"/>
      <c r="D1510" s="127"/>
    </row>
    <row r="1511">
      <c r="A1511" s="127"/>
      <c r="B1511" s="127"/>
      <c r="C1511" s="127"/>
      <c r="D1511" s="127"/>
    </row>
    <row r="1512">
      <c r="A1512" s="127"/>
      <c r="B1512" s="127"/>
      <c r="C1512" s="127"/>
      <c r="D1512" s="127"/>
    </row>
    <row r="1513">
      <c r="A1513" s="127"/>
      <c r="B1513" s="127"/>
      <c r="C1513" s="127"/>
      <c r="D1513" s="127"/>
    </row>
    <row r="1514">
      <c r="A1514" s="127"/>
      <c r="B1514" s="127"/>
      <c r="C1514" s="127"/>
      <c r="D1514" s="127"/>
    </row>
    <row r="1515">
      <c r="A1515" s="127"/>
      <c r="B1515" s="127"/>
      <c r="C1515" s="127"/>
      <c r="D1515" s="127"/>
    </row>
    <row r="1516">
      <c r="A1516" s="127"/>
      <c r="B1516" s="127"/>
      <c r="C1516" s="127"/>
      <c r="D1516" s="127"/>
    </row>
    <row r="1517">
      <c r="A1517" s="127"/>
      <c r="B1517" s="127"/>
      <c r="C1517" s="127"/>
      <c r="D1517" s="127"/>
    </row>
    <row r="1518">
      <c r="A1518" s="127"/>
      <c r="B1518" s="127"/>
      <c r="C1518" s="127"/>
      <c r="D1518" s="127"/>
    </row>
    <row r="1519">
      <c r="A1519" s="127"/>
      <c r="B1519" s="127"/>
      <c r="C1519" s="127"/>
      <c r="D1519" s="127"/>
    </row>
    <row r="1520">
      <c r="A1520" s="127"/>
      <c r="B1520" s="127"/>
      <c r="C1520" s="127"/>
      <c r="D1520" s="127"/>
    </row>
    <row r="1521">
      <c r="A1521" s="127"/>
      <c r="B1521" s="127"/>
      <c r="C1521" s="127"/>
      <c r="D1521" s="127"/>
    </row>
    <row r="1522">
      <c r="A1522" s="127"/>
      <c r="B1522" s="127"/>
      <c r="C1522" s="127"/>
      <c r="D1522" s="127"/>
    </row>
    <row r="1523">
      <c r="A1523" s="127"/>
      <c r="B1523" s="127"/>
      <c r="C1523" s="127"/>
      <c r="D1523" s="127"/>
    </row>
    <row r="1524">
      <c r="A1524" s="127"/>
      <c r="B1524" s="127"/>
      <c r="C1524" s="127"/>
      <c r="D1524" s="127"/>
    </row>
    <row r="1525">
      <c r="A1525" s="127"/>
      <c r="B1525" s="127"/>
      <c r="C1525" s="127"/>
      <c r="D1525" s="127"/>
    </row>
    <row r="1526">
      <c r="A1526" s="127"/>
      <c r="B1526" s="127"/>
      <c r="C1526" s="127"/>
      <c r="D1526" s="127"/>
    </row>
    <row r="1527">
      <c r="A1527" s="127"/>
      <c r="B1527" s="127"/>
      <c r="C1527" s="127"/>
      <c r="D1527" s="127"/>
    </row>
    <row r="1528">
      <c r="A1528" s="127"/>
      <c r="B1528" s="127"/>
      <c r="C1528" s="127"/>
      <c r="D1528" s="127"/>
    </row>
    <row r="1529">
      <c r="A1529" s="127"/>
      <c r="B1529" s="127"/>
      <c r="C1529" s="127"/>
      <c r="D1529" s="127"/>
    </row>
    <row r="1530">
      <c r="A1530" s="127"/>
      <c r="B1530" s="127"/>
      <c r="C1530" s="127"/>
      <c r="D1530" s="127"/>
    </row>
    <row r="1531">
      <c r="A1531" s="127"/>
      <c r="B1531" s="127"/>
      <c r="C1531" s="127"/>
      <c r="D1531" s="127"/>
    </row>
    <row r="1532">
      <c r="A1532" s="127"/>
      <c r="B1532" s="127"/>
      <c r="C1532" s="127"/>
      <c r="D1532" s="127"/>
    </row>
    <row r="1533">
      <c r="A1533" s="127"/>
      <c r="B1533" s="127"/>
      <c r="C1533" s="127"/>
      <c r="D1533" s="127"/>
    </row>
    <row r="1534">
      <c r="A1534" s="127"/>
      <c r="B1534" s="127"/>
      <c r="C1534" s="127"/>
      <c r="D1534" s="127"/>
    </row>
    <row r="1535">
      <c r="A1535" s="127"/>
      <c r="B1535" s="127"/>
      <c r="C1535" s="127"/>
      <c r="D1535" s="127"/>
    </row>
    <row r="1536">
      <c r="A1536" s="127"/>
      <c r="B1536" s="127"/>
      <c r="C1536" s="127"/>
      <c r="D1536" s="127"/>
    </row>
    <row r="1537">
      <c r="A1537" s="127"/>
      <c r="B1537" s="127"/>
      <c r="C1537" s="127"/>
      <c r="D1537" s="127"/>
    </row>
    <row r="1538">
      <c r="A1538" s="127"/>
      <c r="B1538" s="127"/>
      <c r="C1538" s="127"/>
      <c r="D1538" s="127"/>
    </row>
    <row r="1539">
      <c r="A1539" s="127"/>
      <c r="B1539" s="127"/>
      <c r="C1539" s="127"/>
      <c r="D1539" s="127"/>
    </row>
    <row r="1540">
      <c r="A1540" s="127"/>
      <c r="B1540" s="127"/>
      <c r="C1540" s="127"/>
      <c r="D1540" s="127"/>
    </row>
    <row r="1541">
      <c r="A1541" s="127"/>
      <c r="B1541" s="127"/>
      <c r="C1541" s="127"/>
      <c r="D1541" s="127"/>
    </row>
    <row r="1542">
      <c r="A1542" s="127"/>
      <c r="B1542" s="127"/>
      <c r="C1542" s="127"/>
      <c r="D1542" s="127"/>
    </row>
    <row r="1543">
      <c r="A1543" s="127"/>
      <c r="B1543" s="127"/>
      <c r="C1543" s="127"/>
      <c r="D1543" s="127"/>
    </row>
    <row r="1544">
      <c r="A1544" s="127"/>
      <c r="B1544" s="127"/>
      <c r="C1544" s="127"/>
      <c r="D1544" s="127"/>
    </row>
    <row r="1545">
      <c r="A1545" s="127"/>
      <c r="B1545" s="127"/>
      <c r="C1545" s="127"/>
      <c r="D1545" s="127"/>
    </row>
    <row r="1546">
      <c r="A1546" s="127"/>
      <c r="B1546" s="127"/>
      <c r="C1546" s="127"/>
      <c r="D1546" s="127"/>
    </row>
    <row r="1547">
      <c r="A1547" s="127"/>
      <c r="B1547" s="127"/>
      <c r="C1547" s="127"/>
      <c r="D1547" s="127"/>
    </row>
    <row r="1548">
      <c r="A1548" s="127"/>
      <c r="B1548" s="127"/>
      <c r="C1548" s="127"/>
      <c r="D1548" s="127"/>
    </row>
    <row r="1549">
      <c r="A1549" s="127"/>
      <c r="B1549" s="127"/>
      <c r="C1549" s="127"/>
      <c r="D1549" s="127"/>
    </row>
    <row r="1550">
      <c r="A1550" s="127"/>
      <c r="B1550" s="127"/>
      <c r="C1550" s="127"/>
      <c r="D1550" s="127"/>
    </row>
    <row r="1551">
      <c r="A1551" s="127"/>
      <c r="B1551" s="127"/>
      <c r="C1551" s="127"/>
      <c r="D1551" s="127"/>
    </row>
    <row r="1552">
      <c r="A1552" s="127"/>
      <c r="B1552" s="127"/>
      <c r="C1552" s="127"/>
      <c r="D1552" s="127"/>
    </row>
    <row r="1553">
      <c r="A1553" s="127"/>
      <c r="B1553" s="127"/>
      <c r="C1553" s="127"/>
      <c r="D1553" s="127"/>
    </row>
    <row r="1554">
      <c r="A1554" s="127"/>
      <c r="B1554" s="127"/>
      <c r="C1554" s="127"/>
      <c r="D1554" s="127"/>
    </row>
    <row r="1555">
      <c r="A1555" s="127"/>
      <c r="B1555" s="127"/>
      <c r="C1555" s="127"/>
      <c r="D1555" s="127"/>
    </row>
    <row r="1556">
      <c r="A1556" s="127"/>
      <c r="B1556" s="127"/>
      <c r="C1556" s="127"/>
      <c r="D1556" s="127"/>
    </row>
    <row r="1557">
      <c r="A1557" s="127"/>
      <c r="B1557" s="127"/>
      <c r="C1557" s="127"/>
      <c r="D1557" s="127"/>
    </row>
    <row r="1558">
      <c r="A1558" s="127"/>
      <c r="B1558" s="127"/>
      <c r="C1558" s="127"/>
      <c r="D1558" s="127"/>
    </row>
    <row r="1559">
      <c r="A1559" s="127"/>
      <c r="B1559" s="127"/>
      <c r="C1559" s="127"/>
      <c r="D1559" s="127"/>
    </row>
    <row r="1560">
      <c r="A1560" s="127"/>
      <c r="B1560" s="127"/>
      <c r="C1560" s="127"/>
      <c r="D1560" s="127"/>
    </row>
    <row r="1561">
      <c r="A1561" s="127"/>
      <c r="B1561" s="127"/>
      <c r="C1561" s="127"/>
      <c r="D1561" s="127"/>
    </row>
    <row r="1562">
      <c r="A1562" s="127"/>
      <c r="B1562" s="127"/>
      <c r="C1562" s="127"/>
      <c r="D1562" s="127"/>
    </row>
    <row r="1563">
      <c r="A1563" s="127"/>
      <c r="B1563" s="127"/>
      <c r="C1563" s="127"/>
      <c r="D1563" s="127"/>
    </row>
    <row r="1564">
      <c r="A1564" s="127"/>
      <c r="B1564" s="127"/>
      <c r="C1564" s="127"/>
      <c r="D1564" s="127"/>
    </row>
    <row r="1565">
      <c r="A1565" s="127"/>
      <c r="B1565" s="127"/>
      <c r="C1565" s="127"/>
      <c r="D1565" s="127"/>
    </row>
    <row r="1566">
      <c r="A1566" s="127"/>
      <c r="B1566" s="127"/>
      <c r="C1566" s="127"/>
      <c r="D1566" s="127"/>
    </row>
    <row r="1567">
      <c r="A1567" s="127"/>
      <c r="B1567" s="127"/>
      <c r="C1567" s="127"/>
      <c r="D1567" s="127"/>
    </row>
    <row r="1568">
      <c r="A1568" s="127"/>
      <c r="B1568" s="127"/>
      <c r="C1568" s="127"/>
      <c r="D1568" s="127"/>
    </row>
    <row r="1569">
      <c r="A1569" s="127"/>
      <c r="B1569" s="127"/>
      <c r="C1569" s="127"/>
      <c r="D1569" s="127"/>
    </row>
    <row r="1570">
      <c r="A1570" s="127"/>
      <c r="B1570" s="127"/>
      <c r="C1570" s="127"/>
      <c r="D1570" s="127"/>
    </row>
    <row r="1571">
      <c r="A1571" s="127"/>
      <c r="B1571" s="127"/>
      <c r="C1571" s="127"/>
      <c r="D1571" s="127"/>
    </row>
    <row r="1572">
      <c r="A1572" s="127"/>
      <c r="B1572" s="127"/>
      <c r="C1572" s="127"/>
      <c r="D1572" s="127"/>
    </row>
    <row r="1573">
      <c r="A1573" s="127"/>
      <c r="B1573" s="127"/>
      <c r="C1573" s="127"/>
      <c r="D1573" s="127"/>
    </row>
    <row r="1574">
      <c r="A1574" s="127"/>
      <c r="B1574" s="127"/>
      <c r="C1574" s="127"/>
      <c r="D1574" s="127"/>
    </row>
    <row r="1575">
      <c r="A1575" s="127"/>
      <c r="B1575" s="127"/>
      <c r="C1575" s="127"/>
      <c r="D1575" s="127"/>
    </row>
    <row r="1576">
      <c r="A1576" s="127"/>
      <c r="B1576" s="127"/>
      <c r="C1576" s="127"/>
      <c r="D1576" s="127"/>
    </row>
    <row r="1577">
      <c r="A1577" s="127"/>
      <c r="B1577" s="127"/>
      <c r="C1577" s="127"/>
      <c r="D1577" s="127"/>
    </row>
    <row r="1578">
      <c r="A1578" s="127"/>
      <c r="B1578" s="127"/>
      <c r="C1578" s="127"/>
      <c r="D1578" s="127"/>
    </row>
    <row r="1579">
      <c r="A1579" s="127"/>
      <c r="B1579" s="127"/>
      <c r="C1579" s="127"/>
      <c r="D1579" s="127"/>
    </row>
    <row r="1580">
      <c r="A1580" s="127"/>
      <c r="B1580" s="127"/>
      <c r="C1580" s="127"/>
      <c r="D1580" s="127"/>
    </row>
    <row r="1581">
      <c r="A1581" s="127"/>
      <c r="B1581" s="127"/>
      <c r="C1581" s="127"/>
      <c r="D1581" s="127"/>
    </row>
    <row r="1582">
      <c r="A1582" s="127"/>
      <c r="B1582" s="127"/>
      <c r="C1582" s="127"/>
      <c r="D1582" s="127"/>
    </row>
    <row r="1583">
      <c r="A1583" s="127"/>
      <c r="B1583" s="127"/>
      <c r="C1583" s="127"/>
      <c r="D1583" s="127"/>
    </row>
    <row r="1584">
      <c r="A1584" s="127"/>
      <c r="B1584" s="127"/>
      <c r="C1584" s="127"/>
      <c r="D1584" s="127"/>
    </row>
    <row r="1585">
      <c r="A1585" s="127"/>
      <c r="B1585" s="127"/>
      <c r="C1585" s="127"/>
      <c r="D1585" s="127"/>
    </row>
    <row r="1586">
      <c r="A1586" s="127"/>
      <c r="B1586" s="127"/>
      <c r="C1586" s="127"/>
      <c r="D1586" s="127"/>
    </row>
    <row r="1587">
      <c r="A1587" s="127"/>
      <c r="B1587" s="127"/>
      <c r="C1587" s="127"/>
      <c r="D1587" s="127"/>
    </row>
    <row r="1588">
      <c r="A1588" s="127"/>
      <c r="B1588" s="127"/>
      <c r="C1588" s="127"/>
      <c r="D1588" s="127"/>
    </row>
    <row r="1589">
      <c r="A1589" s="127"/>
      <c r="B1589" s="127"/>
      <c r="C1589" s="127"/>
      <c r="D1589" s="127"/>
    </row>
    <row r="1590">
      <c r="A1590" s="127"/>
      <c r="B1590" s="127"/>
      <c r="C1590" s="127"/>
      <c r="D1590" s="127"/>
    </row>
    <row r="1591">
      <c r="A1591" s="127"/>
      <c r="B1591" s="127"/>
      <c r="C1591" s="127"/>
      <c r="D1591" s="127"/>
    </row>
    <row r="1592">
      <c r="A1592" s="127"/>
      <c r="B1592" s="127"/>
      <c r="C1592" s="127"/>
      <c r="D1592" s="127"/>
    </row>
    <row r="1593">
      <c r="A1593" s="127"/>
      <c r="B1593" s="127"/>
      <c r="C1593" s="127"/>
      <c r="D1593" s="127"/>
    </row>
    <row r="1594">
      <c r="A1594" s="127"/>
      <c r="B1594" s="127"/>
      <c r="C1594" s="127"/>
      <c r="D1594" s="127"/>
    </row>
    <row r="1595">
      <c r="A1595" s="127"/>
      <c r="B1595" s="127"/>
      <c r="C1595" s="127"/>
      <c r="D1595" s="127"/>
    </row>
    <row r="1596">
      <c r="A1596" s="127"/>
      <c r="B1596" s="127"/>
      <c r="C1596" s="127"/>
      <c r="D1596" s="127"/>
    </row>
    <row r="1597">
      <c r="A1597" s="127"/>
      <c r="B1597" s="127"/>
      <c r="C1597" s="127"/>
      <c r="D1597" s="127"/>
    </row>
    <row r="1598">
      <c r="A1598" s="127"/>
      <c r="B1598" s="127"/>
      <c r="C1598" s="127"/>
      <c r="D1598" s="127"/>
    </row>
    <row r="1599">
      <c r="A1599" s="127"/>
      <c r="B1599" s="127"/>
      <c r="C1599" s="127"/>
      <c r="D1599" s="127"/>
    </row>
    <row r="1600">
      <c r="A1600" s="127"/>
      <c r="B1600" s="127"/>
      <c r="C1600" s="127"/>
      <c r="D1600" s="127"/>
    </row>
    <row r="1601">
      <c r="A1601" s="127"/>
      <c r="B1601" s="127"/>
      <c r="C1601" s="127"/>
      <c r="D1601" s="127"/>
    </row>
    <row r="1602">
      <c r="A1602" s="127"/>
      <c r="B1602" s="127"/>
      <c r="C1602" s="127"/>
      <c r="D1602" s="127"/>
    </row>
    <row r="1603">
      <c r="A1603" s="127"/>
      <c r="B1603" s="127"/>
      <c r="C1603" s="127"/>
      <c r="D1603" s="127"/>
    </row>
    <row r="1604">
      <c r="A1604" s="127"/>
      <c r="B1604" s="127"/>
      <c r="C1604" s="127"/>
      <c r="D1604" s="127"/>
    </row>
    <row r="1605">
      <c r="A1605" s="127"/>
      <c r="B1605" s="127"/>
      <c r="C1605" s="127"/>
      <c r="D1605" s="127"/>
    </row>
    <row r="1606">
      <c r="A1606" s="127"/>
      <c r="B1606" s="127"/>
      <c r="C1606" s="127"/>
      <c r="D1606" s="127"/>
    </row>
    <row r="1607">
      <c r="A1607" s="127"/>
      <c r="B1607" s="127"/>
      <c r="C1607" s="127"/>
      <c r="D1607" s="127"/>
    </row>
    <row r="1608">
      <c r="A1608" s="127"/>
      <c r="B1608" s="127"/>
      <c r="C1608" s="127"/>
      <c r="D1608" s="127"/>
    </row>
    <row r="1609">
      <c r="A1609" s="127"/>
      <c r="B1609" s="127"/>
      <c r="C1609" s="127"/>
      <c r="D1609" s="127"/>
    </row>
    <row r="1610">
      <c r="A1610" s="127"/>
      <c r="B1610" s="127"/>
      <c r="C1610" s="127"/>
      <c r="D1610" s="127"/>
    </row>
    <row r="1611">
      <c r="A1611" s="127"/>
      <c r="B1611" s="127"/>
      <c r="C1611" s="127"/>
      <c r="D1611" s="127"/>
    </row>
    <row r="1612">
      <c r="A1612" s="127"/>
      <c r="B1612" s="127"/>
      <c r="C1612" s="127"/>
      <c r="D1612" s="127"/>
    </row>
    <row r="1613">
      <c r="A1613" s="127"/>
      <c r="B1613" s="127"/>
      <c r="C1613" s="127"/>
      <c r="D1613" s="127"/>
    </row>
    <row r="1614">
      <c r="A1614" s="127"/>
      <c r="B1614" s="127"/>
      <c r="C1614" s="127"/>
      <c r="D1614" s="127"/>
    </row>
    <row r="1615">
      <c r="A1615" s="127"/>
      <c r="B1615" s="127"/>
      <c r="C1615" s="127"/>
      <c r="D1615" s="127"/>
    </row>
    <row r="1616">
      <c r="A1616" s="127"/>
      <c r="B1616" s="127"/>
      <c r="C1616" s="127"/>
      <c r="D1616" s="127"/>
    </row>
    <row r="1617">
      <c r="A1617" s="127"/>
      <c r="B1617" s="127"/>
      <c r="C1617" s="127"/>
      <c r="D1617" s="127"/>
    </row>
    <row r="1618">
      <c r="A1618" s="127"/>
      <c r="B1618" s="127"/>
      <c r="C1618" s="127"/>
      <c r="D1618" s="127"/>
    </row>
    <row r="1619">
      <c r="A1619" s="127"/>
      <c r="B1619" s="127"/>
      <c r="C1619" s="127"/>
      <c r="D1619" s="127"/>
    </row>
    <row r="1620">
      <c r="A1620" s="127"/>
      <c r="B1620" s="127"/>
      <c r="C1620" s="127"/>
      <c r="D1620" s="127"/>
    </row>
    <row r="1621">
      <c r="A1621" s="127"/>
      <c r="B1621" s="127"/>
      <c r="C1621" s="127"/>
      <c r="D1621" s="127"/>
    </row>
    <row r="1622">
      <c r="A1622" s="127"/>
      <c r="B1622" s="127"/>
      <c r="C1622" s="127"/>
      <c r="D1622" s="127"/>
    </row>
    <row r="1623">
      <c r="A1623" s="127"/>
      <c r="B1623" s="127"/>
      <c r="C1623" s="127"/>
      <c r="D1623" s="127"/>
    </row>
    <row r="1624">
      <c r="A1624" s="127"/>
      <c r="B1624" s="127"/>
      <c r="C1624" s="127"/>
      <c r="D1624" s="127"/>
    </row>
    <row r="1625">
      <c r="A1625" s="127"/>
      <c r="B1625" s="127"/>
      <c r="C1625" s="127"/>
      <c r="D1625" s="127"/>
    </row>
    <row r="1626">
      <c r="A1626" s="127"/>
      <c r="B1626" s="127"/>
      <c r="C1626" s="127"/>
      <c r="D1626" s="127"/>
    </row>
    <row r="1627">
      <c r="A1627" s="127"/>
      <c r="B1627" s="127"/>
      <c r="C1627" s="127"/>
      <c r="D1627" s="127"/>
    </row>
    <row r="1628">
      <c r="A1628" s="127"/>
      <c r="B1628" s="127"/>
      <c r="C1628" s="127"/>
      <c r="D1628" s="127"/>
    </row>
    <row r="1629">
      <c r="A1629" s="127"/>
      <c r="B1629" s="127"/>
      <c r="C1629" s="127"/>
      <c r="D1629" s="127"/>
    </row>
    <row r="1630">
      <c r="A1630" s="127"/>
      <c r="B1630" s="127"/>
      <c r="C1630" s="127"/>
      <c r="D1630" s="127"/>
    </row>
    <row r="1631">
      <c r="A1631" s="127"/>
      <c r="B1631" s="127"/>
      <c r="C1631" s="127"/>
      <c r="D1631" s="127"/>
    </row>
    <row r="1632">
      <c r="A1632" s="127"/>
      <c r="B1632" s="127"/>
      <c r="C1632" s="127"/>
      <c r="D1632" s="127"/>
    </row>
    <row r="1633">
      <c r="A1633" s="127"/>
      <c r="B1633" s="127"/>
      <c r="C1633" s="127"/>
      <c r="D1633" s="127"/>
    </row>
    <row r="1634">
      <c r="A1634" s="127"/>
      <c r="B1634" s="127"/>
      <c r="C1634" s="127"/>
      <c r="D1634" s="127"/>
    </row>
    <row r="1635">
      <c r="A1635" s="127"/>
      <c r="B1635" s="127"/>
      <c r="C1635" s="127"/>
      <c r="D1635" s="127"/>
    </row>
    <row r="1636">
      <c r="A1636" s="127"/>
      <c r="B1636" s="127"/>
      <c r="C1636" s="127"/>
      <c r="D1636" s="127"/>
    </row>
    <row r="1637">
      <c r="A1637" s="127"/>
      <c r="B1637" s="127"/>
      <c r="C1637" s="127"/>
      <c r="D1637" s="127"/>
    </row>
    <row r="1638">
      <c r="A1638" s="127"/>
      <c r="B1638" s="127"/>
      <c r="C1638" s="127"/>
      <c r="D1638" s="127"/>
    </row>
    <row r="1639">
      <c r="A1639" s="127"/>
      <c r="B1639" s="127"/>
      <c r="C1639" s="127"/>
      <c r="D1639" s="127"/>
    </row>
    <row r="1640">
      <c r="A1640" s="127"/>
      <c r="B1640" s="127"/>
      <c r="C1640" s="127"/>
      <c r="D1640" s="127"/>
    </row>
    <row r="1641">
      <c r="A1641" s="127"/>
      <c r="B1641" s="127"/>
      <c r="C1641" s="127"/>
      <c r="D1641" s="127"/>
    </row>
    <row r="1642">
      <c r="A1642" s="127"/>
      <c r="B1642" s="127"/>
      <c r="C1642" s="127"/>
      <c r="D1642" s="127"/>
    </row>
    <row r="1643">
      <c r="A1643" s="127"/>
      <c r="B1643" s="127"/>
      <c r="C1643" s="127"/>
      <c r="D1643" s="127"/>
    </row>
    <row r="1644">
      <c r="A1644" s="127"/>
      <c r="B1644" s="127"/>
      <c r="C1644" s="127"/>
      <c r="D1644" s="127"/>
    </row>
    <row r="1645">
      <c r="A1645" s="127"/>
      <c r="B1645" s="127"/>
      <c r="C1645" s="127"/>
      <c r="D1645" s="127"/>
    </row>
    <row r="1646">
      <c r="A1646" s="127"/>
      <c r="B1646" s="127"/>
      <c r="C1646" s="127"/>
      <c r="D1646" s="127"/>
    </row>
    <row r="1647">
      <c r="A1647" s="127"/>
      <c r="B1647" s="127"/>
      <c r="C1647" s="127"/>
      <c r="D1647" s="127"/>
    </row>
    <row r="1648">
      <c r="A1648" s="127"/>
      <c r="B1648" s="127"/>
      <c r="C1648" s="127"/>
      <c r="D1648" s="127"/>
    </row>
    <row r="1649">
      <c r="A1649" s="127"/>
      <c r="B1649" s="127"/>
      <c r="C1649" s="127"/>
      <c r="D1649" s="127"/>
    </row>
    <row r="1650">
      <c r="A1650" s="127"/>
      <c r="B1650" s="127"/>
      <c r="C1650" s="127"/>
      <c r="D1650" s="127"/>
    </row>
    <row r="1651">
      <c r="A1651" s="127"/>
      <c r="B1651" s="127"/>
      <c r="C1651" s="127"/>
      <c r="D1651" s="127"/>
    </row>
    <row r="1652">
      <c r="A1652" s="127"/>
      <c r="B1652" s="127"/>
      <c r="C1652" s="127"/>
      <c r="D1652" s="127"/>
    </row>
    <row r="1653">
      <c r="A1653" s="127"/>
      <c r="B1653" s="127"/>
      <c r="C1653" s="127"/>
      <c r="D1653" s="127"/>
    </row>
    <row r="1654">
      <c r="A1654" s="127"/>
      <c r="B1654" s="127"/>
      <c r="C1654" s="127"/>
      <c r="D1654" s="127"/>
    </row>
    <row r="1655">
      <c r="A1655" s="127"/>
      <c r="B1655" s="127"/>
      <c r="C1655" s="127"/>
      <c r="D1655" s="127"/>
    </row>
    <row r="1656">
      <c r="A1656" s="127"/>
      <c r="B1656" s="127"/>
      <c r="C1656" s="127"/>
      <c r="D1656" s="127"/>
    </row>
    <row r="1657">
      <c r="A1657" s="127"/>
      <c r="B1657" s="127"/>
      <c r="C1657" s="127"/>
      <c r="D1657" s="127"/>
    </row>
    <row r="1658">
      <c r="A1658" s="127"/>
      <c r="B1658" s="127"/>
      <c r="C1658" s="127"/>
      <c r="D1658" s="127"/>
    </row>
    <row r="1659">
      <c r="A1659" s="127"/>
      <c r="B1659" s="127"/>
      <c r="C1659" s="127"/>
      <c r="D1659" s="127"/>
    </row>
    <row r="1660">
      <c r="A1660" s="127"/>
      <c r="B1660" s="127"/>
      <c r="C1660" s="127"/>
      <c r="D1660" s="127"/>
    </row>
    <row r="1661">
      <c r="A1661" s="127"/>
      <c r="B1661" s="127"/>
      <c r="C1661" s="127"/>
      <c r="D1661" s="127"/>
    </row>
    <row r="1662">
      <c r="A1662" s="127"/>
      <c r="B1662" s="127"/>
      <c r="C1662" s="127"/>
      <c r="D1662" s="127"/>
    </row>
    <row r="1663">
      <c r="A1663" s="127"/>
      <c r="B1663" s="127"/>
      <c r="C1663" s="127"/>
      <c r="D1663" s="127"/>
    </row>
    <row r="1664">
      <c r="A1664" s="127"/>
      <c r="B1664" s="127"/>
      <c r="C1664" s="127"/>
      <c r="D1664" s="127"/>
    </row>
    <row r="1665">
      <c r="A1665" s="127"/>
      <c r="B1665" s="127"/>
      <c r="C1665" s="127"/>
      <c r="D1665" s="127"/>
    </row>
    <row r="1666">
      <c r="A1666" s="127"/>
      <c r="B1666" s="127"/>
      <c r="C1666" s="127"/>
      <c r="D1666" s="127"/>
    </row>
    <row r="1667">
      <c r="A1667" s="127"/>
      <c r="B1667" s="127"/>
      <c r="C1667" s="127"/>
      <c r="D1667" s="127"/>
    </row>
    <row r="1668">
      <c r="A1668" s="127"/>
      <c r="B1668" s="127"/>
      <c r="C1668" s="127"/>
      <c r="D1668" s="127"/>
    </row>
    <row r="1669">
      <c r="A1669" s="127"/>
      <c r="B1669" s="127"/>
      <c r="C1669" s="127"/>
      <c r="D1669" s="127"/>
    </row>
    <row r="1670">
      <c r="A1670" s="127"/>
      <c r="B1670" s="127"/>
      <c r="C1670" s="127"/>
      <c r="D1670" s="127"/>
    </row>
    <row r="1671">
      <c r="A1671" s="127"/>
      <c r="B1671" s="127"/>
      <c r="C1671" s="127"/>
      <c r="D1671" s="127"/>
    </row>
    <row r="1672">
      <c r="A1672" s="127"/>
      <c r="B1672" s="127"/>
      <c r="C1672" s="127"/>
      <c r="D1672" s="127"/>
    </row>
    <row r="1673">
      <c r="A1673" s="127"/>
      <c r="B1673" s="127"/>
      <c r="C1673" s="127"/>
      <c r="D1673" s="127"/>
    </row>
    <row r="1674">
      <c r="A1674" s="127"/>
      <c r="B1674" s="127"/>
      <c r="C1674" s="127"/>
      <c r="D1674" s="127"/>
    </row>
    <row r="1675">
      <c r="A1675" s="127"/>
      <c r="B1675" s="127"/>
      <c r="C1675" s="127"/>
      <c r="D1675" s="127"/>
    </row>
    <row r="1676">
      <c r="A1676" s="127"/>
      <c r="B1676" s="127"/>
      <c r="C1676" s="127"/>
      <c r="D1676" s="127"/>
    </row>
    <row r="1677">
      <c r="A1677" s="127"/>
      <c r="B1677" s="127"/>
      <c r="C1677" s="127"/>
      <c r="D1677" s="127"/>
    </row>
    <row r="1678">
      <c r="A1678" s="127"/>
      <c r="B1678" s="127"/>
      <c r="C1678" s="127"/>
      <c r="D1678" s="127"/>
    </row>
    <row r="1679">
      <c r="A1679" s="127"/>
      <c r="B1679" s="127"/>
      <c r="C1679" s="127"/>
      <c r="D1679" s="127"/>
    </row>
    <row r="1680">
      <c r="A1680" s="127"/>
      <c r="B1680" s="127"/>
      <c r="C1680" s="127"/>
      <c r="D1680" s="127"/>
    </row>
    <row r="1681">
      <c r="A1681" s="127"/>
      <c r="B1681" s="127"/>
      <c r="C1681" s="127"/>
      <c r="D1681" s="127"/>
    </row>
    <row r="1682">
      <c r="A1682" s="127"/>
      <c r="B1682" s="127"/>
      <c r="C1682" s="127"/>
      <c r="D1682" s="127"/>
    </row>
    <row r="1683">
      <c r="A1683" s="127"/>
      <c r="B1683" s="127"/>
      <c r="C1683" s="127"/>
      <c r="D1683" s="127"/>
    </row>
    <row r="1684">
      <c r="A1684" s="127"/>
      <c r="B1684" s="127"/>
      <c r="C1684" s="127"/>
      <c r="D1684" s="127"/>
    </row>
    <row r="1685">
      <c r="A1685" s="127"/>
      <c r="B1685" s="127"/>
      <c r="C1685" s="127"/>
      <c r="D1685" s="127"/>
    </row>
    <row r="1686">
      <c r="A1686" s="127"/>
      <c r="B1686" s="127"/>
      <c r="C1686" s="127"/>
      <c r="D1686" s="127"/>
    </row>
    <row r="1687">
      <c r="A1687" s="127"/>
      <c r="B1687" s="127"/>
      <c r="C1687" s="127"/>
      <c r="D1687" s="127"/>
    </row>
    <row r="1688">
      <c r="A1688" s="127"/>
      <c r="B1688" s="127"/>
      <c r="C1688" s="127"/>
      <c r="D1688" s="127"/>
    </row>
    <row r="1689">
      <c r="A1689" s="127"/>
      <c r="B1689" s="127"/>
      <c r="C1689" s="127"/>
      <c r="D1689" s="127"/>
    </row>
    <row r="1690">
      <c r="A1690" s="127"/>
      <c r="B1690" s="127"/>
      <c r="C1690" s="127"/>
      <c r="D1690" s="127"/>
    </row>
    <row r="1691">
      <c r="A1691" s="127"/>
      <c r="B1691" s="127"/>
      <c r="C1691" s="127"/>
      <c r="D1691" s="127"/>
    </row>
    <row r="1692">
      <c r="A1692" s="127"/>
      <c r="B1692" s="127"/>
      <c r="C1692" s="127"/>
      <c r="D1692" s="127"/>
    </row>
    <row r="1693">
      <c r="A1693" s="127"/>
      <c r="B1693" s="127"/>
      <c r="C1693" s="127"/>
      <c r="D1693" s="127"/>
    </row>
    <row r="1694">
      <c r="A1694" s="127"/>
      <c r="B1694" s="127"/>
      <c r="C1694" s="127"/>
      <c r="D1694" s="127"/>
    </row>
    <row r="1695">
      <c r="A1695" s="127"/>
      <c r="B1695" s="127"/>
      <c r="C1695" s="127"/>
      <c r="D1695" s="127"/>
    </row>
    <row r="1696">
      <c r="A1696" s="127"/>
      <c r="B1696" s="127"/>
      <c r="C1696" s="127"/>
      <c r="D1696" s="127"/>
    </row>
    <row r="1697">
      <c r="A1697" s="127"/>
      <c r="B1697" s="127"/>
      <c r="C1697" s="127"/>
      <c r="D1697" s="127"/>
    </row>
    <row r="1698">
      <c r="A1698" s="127"/>
      <c r="B1698" s="127"/>
      <c r="C1698" s="127"/>
      <c r="D1698" s="127"/>
    </row>
    <row r="1699">
      <c r="A1699" s="127"/>
      <c r="B1699" s="127"/>
      <c r="C1699" s="127"/>
      <c r="D1699" s="127"/>
    </row>
    <row r="1700">
      <c r="A1700" s="127"/>
      <c r="B1700" s="127"/>
      <c r="C1700" s="127"/>
      <c r="D1700" s="127"/>
    </row>
    <row r="1701">
      <c r="A1701" s="127"/>
      <c r="B1701" s="127"/>
      <c r="C1701" s="127"/>
      <c r="D1701" s="127"/>
    </row>
    <row r="1702">
      <c r="A1702" s="127"/>
      <c r="B1702" s="127"/>
      <c r="C1702" s="127"/>
      <c r="D1702" s="127"/>
    </row>
    <row r="1703">
      <c r="A1703" s="127"/>
      <c r="B1703" s="127"/>
      <c r="C1703" s="127"/>
      <c r="D1703" s="127"/>
    </row>
    <row r="1704">
      <c r="A1704" s="127"/>
      <c r="B1704" s="127"/>
      <c r="C1704" s="127"/>
      <c r="D1704" s="127"/>
    </row>
    <row r="1705">
      <c r="A1705" s="127"/>
      <c r="B1705" s="127"/>
      <c r="C1705" s="127"/>
      <c r="D1705" s="127"/>
    </row>
    <row r="1706">
      <c r="A1706" s="127"/>
      <c r="B1706" s="127"/>
      <c r="C1706" s="127"/>
      <c r="D1706" s="127"/>
    </row>
    <row r="1707">
      <c r="A1707" s="127"/>
      <c r="B1707" s="127"/>
      <c r="C1707" s="127"/>
      <c r="D1707" s="127"/>
    </row>
    <row r="1708">
      <c r="A1708" s="127"/>
      <c r="B1708" s="127"/>
      <c r="C1708" s="127"/>
      <c r="D1708" s="127"/>
    </row>
    <row r="1709">
      <c r="A1709" s="127"/>
      <c r="B1709" s="127"/>
      <c r="C1709" s="127"/>
      <c r="D1709" s="127"/>
    </row>
    <row r="1710">
      <c r="A1710" s="127"/>
      <c r="B1710" s="127"/>
      <c r="C1710" s="127"/>
      <c r="D1710" s="127"/>
    </row>
    <row r="1711">
      <c r="A1711" s="127"/>
      <c r="B1711" s="127"/>
      <c r="C1711" s="127"/>
      <c r="D1711" s="127"/>
    </row>
    <row r="1712">
      <c r="A1712" s="127"/>
      <c r="B1712" s="127"/>
      <c r="C1712" s="127"/>
      <c r="D1712" s="127"/>
    </row>
    <row r="1713">
      <c r="A1713" s="127"/>
      <c r="B1713" s="127"/>
      <c r="C1713" s="127"/>
      <c r="D1713" s="127"/>
    </row>
    <row r="1714">
      <c r="A1714" s="127"/>
      <c r="B1714" s="127"/>
      <c r="C1714" s="127"/>
      <c r="D1714" s="127"/>
    </row>
    <row r="1715">
      <c r="A1715" s="127"/>
      <c r="B1715" s="127"/>
      <c r="C1715" s="127"/>
      <c r="D1715" s="127"/>
    </row>
    <row r="1716">
      <c r="A1716" s="127"/>
      <c r="B1716" s="127"/>
      <c r="C1716" s="127"/>
      <c r="D1716" s="127"/>
    </row>
    <row r="1717">
      <c r="A1717" s="127"/>
      <c r="B1717" s="127"/>
      <c r="C1717" s="127"/>
      <c r="D1717" s="127"/>
    </row>
    <row r="1718">
      <c r="A1718" s="127"/>
      <c r="B1718" s="127"/>
      <c r="C1718" s="127"/>
      <c r="D1718" s="127"/>
    </row>
    <row r="1719">
      <c r="A1719" s="127"/>
      <c r="B1719" s="127"/>
      <c r="C1719" s="127"/>
      <c r="D1719" s="127"/>
    </row>
    <row r="1720">
      <c r="A1720" s="127"/>
      <c r="B1720" s="127"/>
      <c r="C1720" s="127"/>
      <c r="D1720" s="127"/>
    </row>
    <row r="1721">
      <c r="A1721" s="127"/>
      <c r="B1721" s="127"/>
      <c r="C1721" s="127"/>
      <c r="D1721" s="127"/>
    </row>
    <row r="1722">
      <c r="A1722" s="127"/>
      <c r="B1722" s="127"/>
      <c r="C1722" s="127"/>
      <c r="D1722" s="127"/>
    </row>
    <row r="1723">
      <c r="A1723" s="127"/>
      <c r="B1723" s="127"/>
      <c r="C1723" s="127"/>
      <c r="D1723" s="127"/>
    </row>
    <row r="1724">
      <c r="A1724" s="127"/>
      <c r="B1724" s="127"/>
      <c r="C1724" s="127"/>
      <c r="D1724" s="127"/>
    </row>
    <row r="1725">
      <c r="A1725" s="127"/>
      <c r="B1725" s="127"/>
      <c r="C1725" s="127"/>
      <c r="D1725" s="127"/>
    </row>
    <row r="1726">
      <c r="A1726" s="127"/>
      <c r="B1726" s="127"/>
      <c r="C1726" s="127"/>
      <c r="D1726" s="127"/>
    </row>
    <row r="1727">
      <c r="A1727" s="127"/>
      <c r="B1727" s="127"/>
      <c r="C1727" s="127"/>
      <c r="D1727" s="127"/>
    </row>
    <row r="1728">
      <c r="A1728" s="127"/>
      <c r="B1728" s="127"/>
      <c r="C1728" s="127"/>
      <c r="D1728" s="127"/>
    </row>
    <row r="1729">
      <c r="A1729" s="127"/>
      <c r="B1729" s="127"/>
      <c r="C1729" s="127"/>
      <c r="D1729" s="127"/>
    </row>
    <row r="1730">
      <c r="A1730" s="127"/>
      <c r="B1730" s="127"/>
      <c r="C1730" s="127"/>
      <c r="D1730" s="127"/>
    </row>
    <row r="1731">
      <c r="A1731" s="127"/>
      <c r="B1731" s="127"/>
      <c r="C1731" s="127"/>
      <c r="D1731" s="127"/>
    </row>
    <row r="1732">
      <c r="A1732" s="127"/>
      <c r="B1732" s="127"/>
      <c r="C1732" s="127"/>
      <c r="D1732" s="127"/>
    </row>
    <row r="1733">
      <c r="A1733" s="127"/>
      <c r="B1733" s="127"/>
      <c r="C1733" s="127"/>
      <c r="D1733" s="127"/>
    </row>
    <row r="1734">
      <c r="A1734" s="127"/>
      <c r="B1734" s="127"/>
      <c r="C1734" s="127"/>
      <c r="D1734" s="127"/>
    </row>
    <row r="1735">
      <c r="A1735" s="127"/>
      <c r="B1735" s="127"/>
      <c r="C1735" s="127"/>
      <c r="D1735" s="127"/>
    </row>
    <row r="1736">
      <c r="A1736" s="127"/>
      <c r="B1736" s="127"/>
      <c r="C1736" s="127"/>
      <c r="D1736" s="127"/>
    </row>
    <row r="1737">
      <c r="A1737" s="127"/>
      <c r="B1737" s="127"/>
      <c r="C1737" s="127"/>
      <c r="D1737" s="127"/>
    </row>
    <row r="1738">
      <c r="A1738" s="127"/>
      <c r="B1738" s="127"/>
      <c r="C1738" s="127"/>
      <c r="D1738" s="127"/>
    </row>
    <row r="1739">
      <c r="A1739" s="127"/>
      <c r="B1739" s="127"/>
      <c r="C1739" s="127"/>
      <c r="D1739" s="127"/>
    </row>
    <row r="1740">
      <c r="A1740" s="127"/>
      <c r="B1740" s="127"/>
      <c r="C1740" s="127"/>
      <c r="D1740" s="127"/>
    </row>
    <row r="1741">
      <c r="A1741" s="127"/>
      <c r="B1741" s="127"/>
      <c r="C1741" s="127"/>
      <c r="D1741" s="127"/>
    </row>
    <row r="1742">
      <c r="A1742" s="127"/>
      <c r="B1742" s="127"/>
      <c r="C1742" s="127"/>
      <c r="D1742" s="127"/>
    </row>
    <row r="1743">
      <c r="A1743" s="127"/>
      <c r="B1743" s="127"/>
      <c r="C1743" s="127"/>
      <c r="D1743" s="127"/>
    </row>
    <row r="1744">
      <c r="A1744" s="127"/>
      <c r="B1744" s="127"/>
      <c r="C1744" s="127"/>
      <c r="D1744" s="127"/>
    </row>
    <row r="1745">
      <c r="A1745" s="127"/>
      <c r="B1745" s="127"/>
      <c r="C1745" s="127"/>
      <c r="D1745" s="127"/>
    </row>
    <row r="1746">
      <c r="A1746" s="127"/>
      <c r="B1746" s="127"/>
      <c r="C1746" s="127"/>
      <c r="D1746" s="127"/>
    </row>
    <row r="1747">
      <c r="A1747" s="127"/>
      <c r="B1747" s="127"/>
      <c r="C1747" s="127"/>
      <c r="D1747" s="127"/>
    </row>
    <row r="1748">
      <c r="A1748" s="127"/>
      <c r="B1748" s="127"/>
      <c r="C1748" s="127"/>
      <c r="D1748" s="127"/>
    </row>
    <row r="1749">
      <c r="A1749" s="127"/>
      <c r="B1749" s="127"/>
      <c r="C1749" s="127"/>
      <c r="D1749" s="127"/>
    </row>
    <row r="1750">
      <c r="A1750" s="127"/>
      <c r="B1750" s="127"/>
      <c r="C1750" s="127"/>
      <c r="D1750" s="127"/>
    </row>
    <row r="1751">
      <c r="A1751" s="127"/>
      <c r="B1751" s="127"/>
      <c r="C1751" s="127"/>
      <c r="D1751" s="127"/>
    </row>
    <row r="1752">
      <c r="A1752" s="127"/>
      <c r="B1752" s="127"/>
      <c r="C1752" s="127"/>
      <c r="D1752" s="127"/>
    </row>
    <row r="1753">
      <c r="A1753" s="127"/>
      <c r="B1753" s="127"/>
      <c r="C1753" s="127"/>
      <c r="D1753" s="127"/>
    </row>
    <row r="1754">
      <c r="A1754" s="127"/>
      <c r="B1754" s="127"/>
      <c r="C1754" s="127"/>
      <c r="D1754" s="127"/>
    </row>
    <row r="1755">
      <c r="A1755" s="127"/>
      <c r="B1755" s="127"/>
      <c r="C1755" s="127"/>
      <c r="D1755" s="127"/>
    </row>
    <row r="1756">
      <c r="A1756" s="127"/>
      <c r="B1756" s="127"/>
      <c r="C1756" s="127"/>
      <c r="D1756" s="127"/>
    </row>
    <row r="1757">
      <c r="A1757" s="127"/>
      <c r="B1757" s="127"/>
      <c r="C1757" s="127"/>
      <c r="D1757" s="127"/>
    </row>
    <row r="1758">
      <c r="A1758" s="127"/>
      <c r="B1758" s="127"/>
      <c r="C1758" s="127"/>
      <c r="D1758" s="127"/>
    </row>
    <row r="1759">
      <c r="A1759" s="127"/>
      <c r="B1759" s="127"/>
      <c r="C1759" s="127"/>
      <c r="D1759" s="127"/>
    </row>
    <row r="1760">
      <c r="A1760" s="127"/>
      <c r="B1760" s="127"/>
      <c r="C1760" s="127"/>
      <c r="D1760" s="127"/>
    </row>
    <row r="1761">
      <c r="A1761" s="127"/>
      <c r="B1761" s="127"/>
      <c r="C1761" s="127"/>
      <c r="D1761" s="127"/>
    </row>
    <row r="1762">
      <c r="A1762" s="127"/>
      <c r="B1762" s="127"/>
      <c r="C1762" s="127"/>
      <c r="D1762" s="127"/>
    </row>
    <row r="1763">
      <c r="A1763" s="127"/>
      <c r="B1763" s="127"/>
      <c r="C1763" s="127"/>
      <c r="D1763" s="127"/>
    </row>
    <row r="1764">
      <c r="A1764" s="127"/>
      <c r="B1764" s="127"/>
      <c r="C1764" s="127"/>
      <c r="D1764" s="127"/>
    </row>
    <row r="1765">
      <c r="A1765" s="127"/>
      <c r="B1765" s="127"/>
      <c r="C1765" s="127"/>
      <c r="D1765" s="127"/>
    </row>
    <row r="1766">
      <c r="A1766" s="127"/>
      <c r="B1766" s="127"/>
      <c r="C1766" s="127"/>
      <c r="D1766" s="127"/>
    </row>
    <row r="1767">
      <c r="A1767" s="127"/>
      <c r="B1767" s="127"/>
      <c r="C1767" s="127"/>
      <c r="D1767" s="127"/>
    </row>
    <row r="1768">
      <c r="A1768" s="127"/>
      <c r="B1768" s="127"/>
      <c r="C1768" s="127"/>
      <c r="D1768" s="127"/>
    </row>
    <row r="1769">
      <c r="A1769" s="127"/>
      <c r="B1769" s="127"/>
      <c r="C1769" s="127"/>
      <c r="D1769" s="127"/>
    </row>
    <row r="1770">
      <c r="A1770" s="127"/>
      <c r="B1770" s="127"/>
      <c r="C1770" s="127"/>
      <c r="D1770" s="127"/>
    </row>
    <row r="1771">
      <c r="A1771" s="127"/>
      <c r="B1771" s="127"/>
      <c r="C1771" s="127"/>
      <c r="D1771" s="127"/>
    </row>
    <row r="1772">
      <c r="A1772" s="127"/>
      <c r="B1772" s="127"/>
      <c r="C1772" s="127"/>
      <c r="D1772" s="127"/>
    </row>
    <row r="1773">
      <c r="A1773" s="127"/>
      <c r="B1773" s="127"/>
      <c r="C1773" s="127"/>
      <c r="D1773" s="127"/>
    </row>
    <row r="1774">
      <c r="A1774" s="127"/>
      <c r="B1774" s="127"/>
      <c r="C1774" s="127"/>
      <c r="D1774" s="127"/>
    </row>
    <row r="1775">
      <c r="A1775" s="127"/>
      <c r="B1775" s="127"/>
      <c r="C1775" s="127"/>
      <c r="D1775" s="127"/>
    </row>
    <row r="1776">
      <c r="A1776" s="127"/>
      <c r="B1776" s="127"/>
      <c r="C1776" s="127"/>
      <c r="D1776" s="127"/>
    </row>
    <row r="1777">
      <c r="A1777" s="127"/>
      <c r="B1777" s="127"/>
      <c r="C1777" s="127"/>
      <c r="D1777" s="127"/>
    </row>
    <row r="1778">
      <c r="A1778" s="127"/>
      <c r="B1778" s="127"/>
      <c r="C1778" s="127"/>
      <c r="D1778" s="127"/>
    </row>
    <row r="1779">
      <c r="A1779" s="127"/>
      <c r="B1779" s="127"/>
      <c r="C1779" s="127"/>
      <c r="D1779" s="127"/>
    </row>
    <row r="1780">
      <c r="A1780" s="127"/>
      <c r="B1780" s="127"/>
      <c r="C1780" s="127"/>
      <c r="D1780" s="127"/>
    </row>
    <row r="1781">
      <c r="A1781" s="127"/>
      <c r="B1781" s="127"/>
      <c r="C1781" s="127"/>
      <c r="D1781" s="127"/>
    </row>
    <row r="1782">
      <c r="A1782" s="127"/>
      <c r="B1782" s="127"/>
      <c r="C1782" s="127"/>
      <c r="D1782" s="127"/>
    </row>
    <row r="1783">
      <c r="A1783" s="127"/>
      <c r="B1783" s="127"/>
      <c r="C1783" s="127"/>
      <c r="D1783" s="127"/>
    </row>
    <row r="1784">
      <c r="A1784" s="127"/>
      <c r="B1784" s="127"/>
      <c r="C1784" s="127"/>
      <c r="D1784" s="127"/>
    </row>
    <row r="1785">
      <c r="A1785" s="127"/>
      <c r="B1785" s="127"/>
      <c r="C1785" s="127"/>
      <c r="D1785" s="127"/>
    </row>
    <row r="1786">
      <c r="A1786" s="127"/>
      <c r="B1786" s="127"/>
      <c r="C1786" s="127"/>
      <c r="D1786" s="127"/>
    </row>
    <row r="1787">
      <c r="A1787" s="127"/>
      <c r="B1787" s="127"/>
      <c r="C1787" s="127"/>
      <c r="D1787" s="127"/>
    </row>
    <row r="1788">
      <c r="A1788" s="127"/>
      <c r="B1788" s="127"/>
      <c r="C1788" s="127"/>
      <c r="D1788" s="127"/>
    </row>
    <row r="1789">
      <c r="A1789" s="127"/>
      <c r="B1789" s="127"/>
      <c r="C1789" s="127"/>
      <c r="D1789" s="127"/>
    </row>
    <row r="1790">
      <c r="A1790" s="127"/>
      <c r="B1790" s="127"/>
      <c r="C1790" s="127"/>
      <c r="D1790" s="127"/>
    </row>
    <row r="1791">
      <c r="A1791" s="127"/>
      <c r="B1791" s="127"/>
      <c r="C1791" s="127"/>
      <c r="D1791" s="127"/>
    </row>
    <row r="1792">
      <c r="A1792" s="127"/>
      <c r="B1792" s="127"/>
      <c r="C1792" s="127"/>
      <c r="D1792" s="127"/>
    </row>
    <row r="1793">
      <c r="A1793" s="127"/>
      <c r="B1793" s="127"/>
      <c r="C1793" s="127"/>
      <c r="D1793" s="127"/>
    </row>
    <row r="1794">
      <c r="A1794" s="127"/>
      <c r="B1794" s="127"/>
      <c r="C1794" s="127"/>
      <c r="D1794" s="127"/>
    </row>
    <row r="1795">
      <c r="A1795" s="127"/>
      <c r="B1795" s="127"/>
      <c r="C1795" s="127"/>
      <c r="D1795" s="127"/>
    </row>
    <row r="1796">
      <c r="A1796" s="127"/>
      <c r="B1796" s="127"/>
      <c r="C1796" s="127"/>
      <c r="D1796" s="127"/>
    </row>
    <row r="1797">
      <c r="A1797" s="127"/>
      <c r="B1797" s="127"/>
      <c r="C1797" s="127"/>
      <c r="D1797" s="127"/>
    </row>
    <row r="1798">
      <c r="A1798" s="127"/>
      <c r="B1798" s="127"/>
      <c r="C1798" s="127"/>
      <c r="D1798" s="127"/>
    </row>
    <row r="1799">
      <c r="A1799" s="127"/>
      <c r="B1799" s="127"/>
      <c r="C1799" s="127"/>
      <c r="D1799" s="127"/>
    </row>
    <row r="1800">
      <c r="A1800" s="127"/>
      <c r="B1800" s="127"/>
      <c r="C1800" s="127"/>
      <c r="D1800" s="127"/>
    </row>
    <row r="1801">
      <c r="A1801" s="127"/>
      <c r="B1801" s="127"/>
      <c r="C1801" s="127"/>
      <c r="D1801" s="127"/>
    </row>
    <row r="1802">
      <c r="A1802" s="127"/>
      <c r="B1802" s="127"/>
      <c r="C1802" s="127"/>
      <c r="D1802" s="127"/>
    </row>
    <row r="1803">
      <c r="A1803" s="127"/>
      <c r="B1803" s="127"/>
      <c r="C1803" s="127"/>
      <c r="D1803" s="127"/>
    </row>
    <row r="1804">
      <c r="A1804" s="127"/>
      <c r="B1804" s="127"/>
      <c r="C1804" s="127"/>
      <c r="D1804" s="127"/>
    </row>
    <row r="1805">
      <c r="A1805" s="127"/>
      <c r="B1805" s="127"/>
      <c r="C1805" s="127"/>
      <c r="D1805" s="127"/>
    </row>
    <row r="1806">
      <c r="A1806" s="127"/>
      <c r="B1806" s="127"/>
      <c r="C1806" s="127"/>
      <c r="D1806" s="127"/>
    </row>
    <row r="1807">
      <c r="A1807" s="127"/>
      <c r="B1807" s="127"/>
      <c r="C1807" s="127"/>
      <c r="D1807" s="127"/>
    </row>
    <row r="1808">
      <c r="A1808" s="127"/>
      <c r="B1808" s="127"/>
      <c r="C1808" s="127"/>
      <c r="D1808" s="127"/>
    </row>
    <row r="1809">
      <c r="A1809" s="127"/>
      <c r="B1809" s="127"/>
      <c r="C1809" s="127"/>
      <c r="D1809" s="127"/>
    </row>
    <row r="1810">
      <c r="A1810" s="127"/>
      <c r="B1810" s="127"/>
      <c r="C1810" s="127"/>
      <c r="D1810" s="127"/>
    </row>
    <row r="1811">
      <c r="A1811" s="127"/>
      <c r="B1811" s="127"/>
      <c r="C1811" s="127"/>
      <c r="D1811" s="127"/>
    </row>
    <row r="1812">
      <c r="A1812" s="127"/>
      <c r="B1812" s="127"/>
      <c r="C1812" s="127"/>
      <c r="D1812" s="127"/>
    </row>
    <row r="1813">
      <c r="A1813" s="127"/>
      <c r="B1813" s="127"/>
      <c r="C1813" s="127"/>
      <c r="D1813" s="127"/>
    </row>
    <row r="1814">
      <c r="A1814" s="127"/>
      <c r="B1814" s="127"/>
      <c r="C1814" s="127"/>
      <c r="D1814" s="127"/>
    </row>
    <row r="1815">
      <c r="A1815" s="127"/>
      <c r="B1815" s="127"/>
      <c r="C1815" s="127"/>
      <c r="D1815" s="127"/>
    </row>
    <row r="1816">
      <c r="A1816" s="127"/>
      <c r="B1816" s="127"/>
      <c r="C1816" s="127"/>
      <c r="D1816" s="127"/>
    </row>
    <row r="1817">
      <c r="A1817" s="127"/>
      <c r="B1817" s="127"/>
      <c r="C1817" s="127"/>
      <c r="D1817" s="127"/>
    </row>
    <row r="1818">
      <c r="A1818" s="127"/>
      <c r="B1818" s="127"/>
      <c r="C1818" s="127"/>
      <c r="D1818" s="127"/>
    </row>
    <row r="1819">
      <c r="A1819" s="127"/>
      <c r="B1819" s="127"/>
      <c r="C1819" s="127"/>
      <c r="D1819" s="127"/>
    </row>
    <row r="1820">
      <c r="A1820" s="127"/>
      <c r="B1820" s="127"/>
      <c r="C1820" s="127"/>
      <c r="D1820" s="127"/>
    </row>
    <row r="1821">
      <c r="A1821" s="127"/>
      <c r="B1821" s="127"/>
      <c r="C1821" s="127"/>
      <c r="D1821" s="127"/>
    </row>
    <row r="1822">
      <c r="A1822" s="127"/>
      <c r="B1822" s="127"/>
      <c r="C1822" s="127"/>
      <c r="D1822" s="127"/>
    </row>
    <row r="1823">
      <c r="A1823" s="127"/>
      <c r="B1823" s="127"/>
      <c r="C1823" s="127"/>
      <c r="D1823" s="127"/>
    </row>
    <row r="1824">
      <c r="A1824" s="127"/>
      <c r="B1824" s="127"/>
      <c r="C1824" s="127"/>
      <c r="D1824" s="127"/>
    </row>
    <row r="1825">
      <c r="A1825" s="127"/>
      <c r="B1825" s="127"/>
      <c r="C1825" s="127"/>
      <c r="D1825" s="127"/>
    </row>
    <row r="1826">
      <c r="A1826" s="127"/>
      <c r="B1826" s="127"/>
      <c r="C1826" s="127"/>
      <c r="D1826" s="127"/>
    </row>
    <row r="1827">
      <c r="A1827" s="127"/>
      <c r="B1827" s="127"/>
      <c r="C1827" s="127"/>
      <c r="D1827" s="127"/>
    </row>
    <row r="1828">
      <c r="A1828" s="127"/>
      <c r="B1828" s="127"/>
      <c r="C1828" s="127"/>
      <c r="D1828" s="127"/>
    </row>
    <row r="1829">
      <c r="A1829" s="127"/>
      <c r="B1829" s="127"/>
      <c r="C1829" s="127"/>
      <c r="D1829" s="127"/>
    </row>
    <row r="1830">
      <c r="A1830" s="127"/>
      <c r="B1830" s="127"/>
      <c r="C1830" s="127"/>
      <c r="D1830" s="127"/>
    </row>
    <row r="1831">
      <c r="A1831" s="127"/>
      <c r="B1831" s="127"/>
      <c r="C1831" s="127"/>
      <c r="D1831" s="127"/>
    </row>
    <row r="1832">
      <c r="A1832" s="127"/>
      <c r="B1832" s="127"/>
      <c r="C1832" s="127"/>
      <c r="D1832" s="127"/>
    </row>
    <row r="1833">
      <c r="A1833" s="127"/>
      <c r="B1833" s="127"/>
      <c r="C1833" s="127"/>
      <c r="D1833" s="127"/>
    </row>
    <row r="1834">
      <c r="A1834" s="127"/>
      <c r="B1834" s="127"/>
      <c r="C1834" s="127"/>
      <c r="D1834" s="127"/>
    </row>
    <row r="1835">
      <c r="A1835" s="127"/>
      <c r="B1835" s="127"/>
      <c r="C1835" s="127"/>
      <c r="D1835" s="127"/>
    </row>
    <row r="1836">
      <c r="A1836" s="127"/>
      <c r="B1836" s="127"/>
      <c r="C1836" s="127"/>
      <c r="D1836" s="127"/>
    </row>
    <row r="1837">
      <c r="A1837" s="127"/>
      <c r="B1837" s="127"/>
      <c r="C1837" s="127"/>
      <c r="D1837" s="127"/>
    </row>
    <row r="1838">
      <c r="A1838" s="127"/>
      <c r="B1838" s="127"/>
      <c r="C1838" s="127"/>
      <c r="D1838" s="127"/>
    </row>
    <row r="1839">
      <c r="A1839" s="127"/>
      <c r="B1839" s="127"/>
      <c r="C1839" s="127"/>
      <c r="D1839" s="127"/>
    </row>
    <row r="1840">
      <c r="A1840" s="127"/>
      <c r="B1840" s="127"/>
      <c r="C1840" s="127"/>
      <c r="D1840" s="127"/>
    </row>
    <row r="1841">
      <c r="A1841" s="127"/>
      <c r="B1841" s="127"/>
      <c r="C1841" s="127"/>
      <c r="D1841" s="127"/>
    </row>
    <row r="1842">
      <c r="A1842" s="127"/>
      <c r="B1842" s="127"/>
      <c r="C1842" s="127"/>
      <c r="D1842" s="127"/>
    </row>
    <row r="1843">
      <c r="A1843" s="127"/>
      <c r="B1843" s="127"/>
      <c r="C1843" s="127"/>
      <c r="D1843" s="127"/>
    </row>
    <row r="1844">
      <c r="A1844" s="127"/>
      <c r="B1844" s="127"/>
      <c r="C1844" s="127"/>
      <c r="D1844" s="127"/>
    </row>
    <row r="1845">
      <c r="A1845" s="127"/>
      <c r="B1845" s="127"/>
      <c r="C1845" s="127"/>
      <c r="D1845" s="127"/>
    </row>
    <row r="1846">
      <c r="A1846" s="127"/>
      <c r="B1846" s="127"/>
      <c r="C1846" s="127"/>
      <c r="D1846" s="127"/>
    </row>
    <row r="1847">
      <c r="A1847" s="127"/>
      <c r="B1847" s="127"/>
      <c r="C1847" s="127"/>
      <c r="D1847" s="127"/>
    </row>
    <row r="1848">
      <c r="A1848" s="127"/>
      <c r="B1848" s="127"/>
      <c r="C1848" s="127"/>
      <c r="D1848" s="127"/>
    </row>
    <row r="1849">
      <c r="A1849" s="127"/>
      <c r="B1849" s="127"/>
      <c r="C1849" s="127"/>
      <c r="D1849" s="127"/>
    </row>
    <row r="1850">
      <c r="A1850" s="127"/>
      <c r="B1850" s="127"/>
      <c r="C1850" s="127"/>
      <c r="D1850" s="127"/>
    </row>
    <row r="1851">
      <c r="A1851" s="127"/>
      <c r="B1851" s="127"/>
      <c r="C1851" s="127"/>
      <c r="D1851" s="127"/>
    </row>
    <row r="1852">
      <c r="A1852" s="127"/>
      <c r="B1852" s="127"/>
      <c r="C1852" s="127"/>
      <c r="D1852" s="127"/>
    </row>
    <row r="1853">
      <c r="A1853" s="127"/>
      <c r="B1853" s="127"/>
      <c r="C1853" s="127"/>
      <c r="D1853" s="127"/>
    </row>
    <row r="1854">
      <c r="A1854" s="127"/>
      <c r="B1854" s="127"/>
      <c r="C1854" s="127"/>
      <c r="D1854" s="127"/>
    </row>
    <row r="1855">
      <c r="A1855" s="127"/>
      <c r="B1855" s="127"/>
      <c r="C1855" s="127"/>
      <c r="D1855" s="127"/>
    </row>
    <row r="1856">
      <c r="A1856" s="127"/>
      <c r="B1856" s="127"/>
      <c r="C1856" s="127"/>
      <c r="D1856" s="127"/>
    </row>
    <row r="1857">
      <c r="A1857" s="127"/>
      <c r="B1857" s="127"/>
      <c r="C1857" s="127"/>
      <c r="D1857" s="127"/>
    </row>
    <row r="1858">
      <c r="A1858" s="127"/>
      <c r="B1858" s="127"/>
      <c r="C1858" s="127"/>
      <c r="D1858" s="127"/>
    </row>
    <row r="1859">
      <c r="A1859" s="127"/>
      <c r="B1859" s="127"/>
      <c r="C1859" s="127"/>
      <c r="D1859" s="127"/>
    </row>
    <row r="1860">
      <c r="A1860" s="127"/>
      <c r="B1860" s="127"/>
      <c r="C1860" s="127"/>
      <c r="D1860" s="127"/>
    </row>
    <row r="1861">
      <c r="A1861" s="127"/>
      <c r="B1861" s="127"/>
      <c r="C1861" s="127"/>
      <c r="D1861" s="127"/>
    </row>
    <row r="1862">
      <c r="A1862" s="127"/>
      <c r="B1862" s="127"/>
      <c r="C1862" s="127"/>
      <c r="D1862" s="127"/>
    </row>
    <row r="1863">
      <c r="A1863" s="127"/>
      <c r="B1863" s="127"/>
      <c r="C1863" s="127"/>
      <c r="D1863" s="127"/>
    </row>
    <row r="1864">
      <c r="A1864" s="127"/>
      <c r="B1864" s="127"/>
      <c r="C1864" s="127"/>
      <c r="D1864" s="127"/>
    </row>
    <row r="1865">
      <c r="A1865" s="127"/>
      <c r="B1865" s="127"/>
      <c r="C1865" s="127"/>
      <c r="D1865" s="127"/>
    </row>
    <row r="1866">
      <c r="A1866" s="127"/>
      <c r="B1866" s="127"/>
      <c r="C1866" s="127"/>
      <c r="D1866" s="127"/>
    </row>
    <row r="1867">
      <c r="A1867" s="127"/>
      <c r="B1867" s="127"/>
      <c r="C1867" s="127"/>
      <c r="D1867" s="127"/>
    </row>
    <row r="1868">
      <c r="A1868" s="127"/>
      <c r="B1868" s="127"/>
      <c r="C1868" s="127"/>
      <c r="D1868" s="127"/>
    </row>
    <row r="1869">
      <c r="A1869" s="127"/>
      <c r="B1869" s="127"/>
      <c r="C1869" s="127"/>
      <c r="D1869" s="127"/>
    </row>
    <row r="1870">
      <c r="A1870" s="127"/>
      <c r="B1870" s="127"/>
      <c r="C1870" s="127"/>
      <c r="D1870" s="127"/>
    </row>
    <row r="1871">
      <c r="A1871" s="127"/>
      <c r="B1871" s="127"/>
      <c r="C1871" s="127"/>
      <c r="D1871" s="127"/>
    </row>
    <row r="1872">
      <c r="A1872" s="127"/>
      <c r="B1872" s="127"/>
      <c r="C1872" s="127"/>
      <c r="D1872" s="127"/>
    </row>
    <row r="1873">
      <c r="A1873" s="127"/>
      <c r="B1873" s="127"/>
      <c r="C1873" s="127"/>
      <c r="D1873" s="127"/>
    </row>
    <row r="1874">
      <c r="A1874" s="127"/>
      <c r="B1874" s="127"/>
      <c r="C1874" s="127"/>
      <c r="D1874" s="127"/>
    </row>
    <row r="1875">
      <c r="A1875" s="127"/>
      <c r="B1875" s="127"/>
      <c r="C1875" s="127"/>
      <c r="D1875" s="127"/>
    </row>
    <row r="1876">
      <c r="A1876" s="127"/>
      <c r="B1876" s="127"/>
      <c r="C1876" s="127"/>
      <c r="D1876" s="127"/>
    </row>
    <row r="1877">
      <c r="A1877" s="127"/>
      <c r="B1877" s="127"/>
      <c r="C1877" s="127"/>
      <c r="D1877" s="127"/>
    </row>
    <row r="1878">
      <c r="A1878" s="127"/>
      <c r="B1878" s="127"/>
      <c r="C1878" s="127"/>
      <c r="D1878" s="127"/>
    </row>
    <row r="1879">
      <c r="A1879" s="127"/>
      <c r="B1879" s="127"/>
      <c r="C1879" s="127"/>
      <c r="D1879" s="127"/>
    </row>
    <row r="1880">
      <c r="A1880" s="127"/>
      <c r="B1880" s="127"/>
      <c r="C1880" s="127"/>
      <c r="D1880" s="127"/>
    </row>
    <row r="1881">
      <c r="A1881" s="127"/>
      <c r="B1881" s="127"/>
      <c r="C1881" s="127"/>
      <c r="D1881" s="127"/>
    </row>
    <row r="1882">
      <c r="A1882" s="127"/>
      <c r="B1882" s="127"/>
      <c r="C1882" s="127"/>
      <c r="D1882" s="127"/>
    </row>
    <row r="1883">
      <c r="A1883" s="127"/>
      <c r="B1883" s="127"/>
      <c r="C1883" s="127"/>
      <c r="D1883" s="127"/>
    </row>
    <row r="1884">
      <c r="A1884" s="127"/>
      <c r="B1884" s="127"/>
      <c r="C1884" s="127"/>
      <c r="D1884" s="127"/>
    </row>
    <row r="1885">
      <c r="A1885" s="127"/>
      <c r="B1885" s="127"/>
      <c r="C1885" s="127"/>
      <c r="D1885" s="127"/>
    </row>
    <row r="1886">
      <c r="A1886" s="127"/>
      <c r="B1886" s="127"/>
      <c r="C1886" s="127"/>
      <c r="D1886" s="127"/>
    </row>
    <row r="1887">
      <c r="A1887" s="127"/>
      <c r="B1887" s="127"/>
      <c r="C1887" s="127"/>
      <c r="D1887" s="127"/>
    </row>
    <row r="1888">
      <c r="A1888" s="127"/>
      <c r="B1888" s="127"/>
      <c r="C1888" s="127"/>
      <c r="D1888" s="127"/>
    </row>
    <row r="1889">
      <c r="A1889" s="127"/>
      <c r="B1889" s="127"/>
      <c r="C1889" s="127"/>
      <c r="D1889" s="127"/>
    </row>
    <row r="1890">
      <c r="A1890" s="127"/>
      <c r="B1890" s="127"/>
      <c r="C1890" s="127"/>
      <c r="D1890" s="127"/>
    </row>
    <row r="1891">
      <c r="A1891" s="127"/>
      <c r="B1891" s="127"/>
      <c r="C1891" s="127"/>
      <c r="D1891" s="127"/>
    </row>
    <row r="1892">
      <c r="A1892" s="127"/>
      <c r="B1892" s="127"/>
      <c r="C1892" s="127"/>
      <c r="D1892" s="127"/>
    </row>
    <row r="1893">
      <c r="A1893" s="127"/>
      <c r="B1893" s="127"/>
      <c r="C1893" s="127"/>
      <c r="D1893" s="127"/>
    </row>
    <row r="1894">
      <c r="A1894" s="127"/>
      <c r="B1894" s="127"/>
      <c r="C1894" s="127"/>
      <c r="D1894" s="127"/>
    </row>
    <row r="1895">
      <c r="A1895" s="127"/>
      <c r="B1895" s="127"/>
      <c r="C1895" s="127"/>
      <c r="D1895" s="127"/>
    </row>
    <row r="1896">
      <c r="A1896" s="127"/>
      <c r="B1896" s="127"/>
      <c r="C1896" s="127"/>
      <c r="D1896" s="127"/>
    </row>
    <row r="1897">
      <c r="A1897" s="127"/>
      <c r="B1897" s="127"/>
      <c r="C1897" s="127"/>
      <c r="D1897" s="127"/>
    </row>
    <row r="1898">
      <c r="A1898" s="127"/>
      <c r="B1898" s="127"/>
      <c r="C1898" s="127"/>
      <c r="D1898" s="127"/>
    </row>
    <row r="1899">
      <c r="A1899" s="127"/>
      <c r="B1899" s="127"/>
      <c r="C1899" s="127"/>
      <c r="D1899" s="127"/>
    </row>
    <row r="1900">
      <c r="A1900" s="127"/>
      <c r="B1900" s="127"/>
      <c r="C1900" s="127"/>
      <c r="D1900" s="127"/>
    </row>
    <row r="1901">
      <c r="A1901" s="127"/>
      <c r="B1901" s="127"/>
      <c r="C1901" s="127"/>
      <c r="D1901" s="127"/>
    </row>
    <row r="1902">
      <c r="A1902" s="127"/>
      <c r="B1902" s="127"/>
      <c r="C1902" s="127"/>
      <c r="D1902" s="127"/>
    </row>
    <row r="1903">
      <c r="A1903" s="127"/>
      <c r="B1903" s="127"/>
      <c r="C1903" s="127"/>
      <c r="D1903" s="127"/>
    </row>
    <row r="1904">
      <c r="A1904" s="127"/>
      <c r="B1904" s="127"/>
      <c r="C1904" s="127"/>
      <c r="D1904" s="127"/>
    </row>
    <row r="1905">
      <c r="A1905" s="127"/>
      <c r="B1905" s="127"/>
      <c r="C1905" s="127"/>
      <c r="D1905" s="127"/>
    </row>
    <row r="1906">
      <c r="A1906" s="127"/>
      <c r="B1906" s="127"/>
      <c r="C1906" s="127"/>
      <c r="D1906" s="127"/>
    </row>
    <row r="1907">
      <c r="A1907" s="127"/>
      <c r="B1907" s="127"/>
      <c r="C1907" s="127"/>
      <c r="D1907" s="127"/>
    </row>
    <row r="1908">
      <c r="A1908" s="127"/>
      <c r="B1908" s="127"/>
      <c r="C1908" s="127"/>
      <c r="D1908" s="127"/>
    </row>
    <row r="1909">
      <c r="A1909" s="127"/>
      <c r="B1909" s="127"/>
      <c r="C1909" s="127"/>
      <c r="D1909" s="127"/>
    </row>
    <row r="1910">
      <c r="A1910" s="127"/>
      <c r="B1910" s="127"/>
      <c r="C1910" s="127"/>
      <c r="D1910" s="127"/>
    </row>
    <row r="1911">
      <c r="A1911" s="127"/>
      <c r="B1911" s="127"/>
      <c r="C1911" s="127"/>
      <c r="D1911" s="127"/>
    </row>
    <row r="1912">
      <c r="A1912" s="127"/>
      <c r="B1912" s="127"/>
      <c r="C1912" s="127"/>
      <c r="D1912" s="127"/>
    </row>
    <row r="1913">
      <c r="A1913" s="127"/>
      <c r="B1913" s="127"/>
      <c r="C1913" s="127"/>
      <c r="D1913" s="127"/>
    </row>
    <row r="1914">
      <c r="A1914" s="127"/>
      <c r="B1914" s="127"/>
      <c r="C1914" s="127"/>
      <c r="D1914" s="127"/>
    </row>
    <row r="1915">
      <c r="A1915" s="127"/>
      <c r="B1915" s="127"/>
      <c r="C1915" s="127"/>
      <c r="D1915" s="127"/>
    </row>
    <row r="1916">
      <c r="A1916" s="127"/>
      <c r="B1916" s="127"/>
      <c r="C1916" s="127"/>
      <c r="D1916" s="127"/>
    </row>
    <row r="1917">
      <c r="A1917" s="127"/>
      <c r="B1917" s="127"/>
      <c r="C1917" s="127"/>
      <c r="D1917" s="127"/>
    </row>
    <row r="1918">
      <c r="A1918" s="127"/>
      <c r="B1918" s="127"/>
      <c r="C1918" s="127"/>
      <c r="D1918" s="127"/>
    </row>
    <row r="1919">
      <c r="A1919" s="127"/>
      <c r="B1919" s="127"/>
      <c r="C1919" s="127"/>
      <c r="D1919" s="127"/>
    </row>
    <row r="1920">
      <c r="A1920" s="127"/>
      <c r="B1920" s="127"/>
      <c r="C1920" s="127"/>
      <c r="D1920" s="127"/>
    </row>
    <row r="1921">
      <c r="A1921" s="127"/>
      <c r="B1921" s="127"/>
      <c r="C1921" s="127"/>
      <c r="D1921" s="127"/>
    </row>
    <row r="1922">
      <c r="A1922" s="127"/>
      <c r="B1922" s="127"/>
      <c r="C1922" s="127"/>
      <c r="D1922" s="127"/>
    </row>
    <row r="1923">
      <c r="A1923" s="127"/>
      <c r="B1923" s="127"/>
      <c r="C1923" s="127"/>
      <c r="D1923" s="127"/>
    </row>
    <row r="1924">
      <c r="A1924" s="127"/>
      <c r="B1924" s="127"/>
      <c r="C1924" s="127"/>
      <c r="D1924" s="127"/>
    </row>
    <row r="1925">
      <c r="A1925" s="127"/>
      <c r="B1925" s="127"/>
      <c r="C1925" s="127"/>
      <c r="D1925" s="127"/>
    </row>
    <row r="1926">
      <c r="A1926" s="127"/>
      <c r="B1926" s="127"/>
      <c r="C1926" s="127"/>
      <c r="D1926" s="127"/>
    </row>
    <row r="1927">
      <c r="A1927" s="127"/>
      <c r="B1927" s="127"/>
      <c r="C1927" s="127"/>
      <c r="D1927" s="127"/>
    </row>
    <row r="1928">
      <c r="A1928" s="127"/>
      <c r="B1928" s="127"/>
      <c r="C1928" s="127"/>
      <c r="D1928" s="127"/>
    </row>
    <row r="1929">
      <c r="A1929" s="127"/>
      <c r="B1929" s="127"/>
      <c r="C1929" s="127"/>
      <c r="D1929" s="127"/>
    </row>
    <row r="1930">
      <c r="A1930" s="127"/>
      <c r="B1930" s="127"/>
      <c r="C1930" s="127"/>
      <c r="D1930" s="127"/>
    </row>
    <row r="1931">
      <c r="A1931" s="127"/>
      <c r="B1931" s="127"/>
      <c r="C1931" s="127"/>
      <c r="D1931" s="127"/>
    </row>
    <row r="1932">
      <c r="A1932" s="127"/>
      <c r="B1932" s="127"/>
      <c r="C1932" s="127"/>
      <c r="D1932" s="127"/>
    </row>
    <row r="1933">
      <c r="A1933" s="127"/>
      <c r="B1933" s="127"/>
      <c r="C1933" s="127"/>
      <c r="D1933" s="127"/>
    </row>
    <row r="1934">
      <c r="A1934" s="127"/>
      <c r="B1934" s="127"/>
      <c r="C1934" s="127"/>
      <c r="D1934" s="127"/>
    </row>
    <row r="1935">
      <c r="A1935" s="127"/>
      <c r="B1935" s="127"/>
      <c r="C1935" s="127"/>
      <c r="D1935" s="127"/>
    </row>
    <row r="1936">
      <c r="A1936" s="127"/>
      <c r="B1936" s="127"/>
      <c r="C1936" s="127"/>
      <c r="D1936" s="127"/>
    </row>
    <row r="1937">
      <c r="A1937" s="127"/>
      <c r="B1937" s="127"/>
      <c r="C1937" s="127"/>
      <c r="D1937" s="127"/>
    </row>
    <row r="1938">
      <c r="A1938" s="127"/>
      <c r="B1938" s="127"/>
      <c r="C1938" s="127"/>
      <c r="D1938" s="127"/>
    </row>
    <row r="1939">
      <c r="A1939" s="127"/>
      <c r="B1939" s="127"/>
      <c r="C1939" s="127"/>
      <c r="D1939" s="127"/>
    </row>
    <row r="1940">
      <c r="A1940" s="127"/>
      <c r="B1940" s="127"/>
      <c r="C1940" s="127"/>
      <c r="D1940" s="127"/>
    </row>
    <row r="1941">
      <c r="A1941" s="127"/>
      <c r="B1941" s="127"/>
      <c r="C1941" s="127"/>
      <c r="D1941" s="127"/>
    </row>
    <row r="1942">
      <c r="A1942" s="127"/>
      <c r="B1942" s="127"/>
      <c r="C1942" s="127"/>
      <c r="D1942" s="127"/>
    </row>
    <row r="1943">
      <c r="A1943" s="127"/>
      <c r="B1943" s="127"/>
      <c r="C1943" s="127"/>
      <c r="D1943" s="127"/>
    </row>
    <row r="1944">
      <c r="A1944" s="127"/>
      <c r="B1944" s="127"/>
      <c r="C1944" s="127"/>
      <c r="D1944" s="127"/>
    </row>
    <row r="1945">
      <c r="A1945" s="127"/>
      <c r="B1945" s="127"/>
      <c r="C1945" s="127"/>
      <c r="D1945" s="127"/>
    </row>
    <row r="1946">
      <c r="A1946" s="127"/>
      <c r="B1946" s="127"/>
      <c r="C1946" s="127"/>
      <c r="D1946" s="127"/>
    </row>
    <row r="1947">
      <c r="A1947" s="127"/>
      <c r="B1947" s="127"/>
      <c r="C1947" s="127"/>
      <c r="D1947" s="127"/>
    </row>
    <row r="1948">
      <c r="A1948" s="127"/>
      <c r="B1948" s="127"/>
      <c r="C1948" s="127"/>
      <c r="D1948" s="127"/>
    </row>
    <row r="1949">
      <c r="A1949" s="127"/>
      <c r="B1949" s="127"/>
      <c r="C1949" s="127"/>
      <c r="D1949" s="127"/>
    </row>
    <row r="1950">
      <c r="A1950" s="127"/>
      <c r="B1950" s="127"/>
      <c r="C1950" s="127"/>
      <c r="D1950" s="127"/>
    </row>
    <row r="1951">
      <c r="A1951" s="127"/>
      <c r="B1951" s="127"/>
      <c r="C1951" s="127"/>
      <c r="D1951" s="127"/>
    </row>
    <row r="1952">
      <c r="A1952" s="127"/>
      <c r="B1952" s="127"/>
      <c r="C1952" s="127"/>
      <c r="D1952" s="127"/>
    </row>
    <row r="1953">
      <c r="A1953" s="127"/>
      <c r="B1953" s="127"/>
      <c r="C1953" s="127"/>
      <c r="D1953" s="127"/>
    </row>
    <row r="1954">
      <c r="A1954" s="127"/>
      <c r="B1954" s="127"/>
      <c r="C1954" s="127"/>
      <c r="D1954" s="127"/>
    </row>
    <row r="1955">
      <c r="A1955" s="127"/>
      <c r="B1955" s="127"/>
      <c r="C1955" s="127"/>
      <c r="D1955" s="127"/>
    </row>
    <row r="1956">
      <c r="A1956" s="127"/>
      <c r="B1956" s="127"/>
      <c r="C1956" s="127"/>
      <c r="D1956" s="127"/>
    </row>
    <row r="1957">
      <c r="A1957" s="127"/>
      <c r="B1957" s="127"/>
      <c r="C1957" s="127"/>
      <c r="D1957" s="127"/>
    </row>
    <row r="1958">
      <c r="A1958" s="127"/>
      <c r="B1958" s="127"/>
      <c r="C1958" s="127"/>
      <c r="D1958" s="127"/>
    </row>
    <row r="1959">
      <c r="A1959" s="127"/>
      <c r="B1959" s="127"/>
      <c r="C1959" s="127"/>
      <c r="D1959" s="127"/>
    </row>
    <row r="1960">
      <c r="A1960" s="127"/>
      <c r="B1960" s="127"/>
      <c r="C1960" s="127"/>
      <c r="D1960" s="127"/>
    </row>
    <row r="1961">
      <c r="A1961" s="127"/>
      <c r="B1961" s="127"/>
      <c r="C1961" s="127"/>
      <c r="D1961" s="127"/>
    </row>
    <row r="1962">
      <c r="A1962" s="127"/>
      <c r="B1962" s="127"/>
      <c r="C1962" s="127"/>
      <c r="D1962" s="127"/>
    </row>
    <row r="1963">
      <c r="A1963" s="127"/>
      <c r="B1963" s="127"/>
      <c r="C1963" s="127"/>
      <c r="D1963" s="127"/>
    </row>
    <row r="1964">
      <c r="A1964" s="127"/>
      <c r="B1964" s="127"/>
      <c r="C1964" s="127"/>
      <c r="D1964" s="127"/>
    </row>
    <row r="1965">
      <c r="A1965" s="127"/>
      <c r="B1965" s="127"/>
      <c r="C1965" s="127"/>
      <c r="D1965" s="127"/>
    </row>
    <row r="1966">
      <c r="A1966" s="127"/>
      <c r="B1966" s="127"/>
      <c r="C1966" s="127"/>
      <c r="D1966" s="127"/>
    </row>
    <row r="1967">
      <c r="A1967" s="127"/>
      <c r="B1967" s="127"/>
      <c r="C1967" s="127"/>
      <c r="D1967" s="127"/>
    </row>
    <row r="1968">
      <c r="A1968" s="127"/>
      <c r="B1968" s="127"/>
      <c r="C1968" s="127"/>
      <c r="D1968" s="127"/>
    </row>
    <row r="1969">
      <c r="A1969" s="127"/>
      <c r="B1969" s="127"/>
      <c r="C1969" s="127"/>
      <c r="D1969" s="127"/>
    </row>
    <row r="1970">
      <c r="A1970" s="127"/>
      <c r="B1970" s="127"/>
      <c r="C1970" s="127"/>
      <c r="D1970" s="127"/>
    </row>
    <row r="1971">
      <c r="A1971" s="127"/>
      <c r="B1971" s="127"/>
      <c r="C1971" s="127"/>
      <c r="D1971" s="127"/>
    </row>
    <row r="1972">
      <c r="A1972" s="127"/>
      <c r="B1972" s="127"/>
      <c r="C1972" s="127"/>
      <c r="D1972" s="127"/>
    </row>
    <row r="1973">
      <c r="A1973" s="127"/>
      <c r="B1973" s="127"/>
      <c r="C1973" s="127"/>
      <c r="D1973" s="127"/>
    </row>
    <row r="1974">
      <c r="A1974" s="127"/>
      <c r="B1974" s="127"/>
      <c r="C1974" s="127"/>
      <c r="D1974" s="127"/>
    </row>
    <row r="1975">
      <c r="A1975" s="127"/>
      <c r="B1975" s="127"/>
      <c r="C1975" s="127"/>
      <c r="D1975" s="127"/>
    </row>
    <row r="1976">
      <c r="A1976" s="127"/>
      <c r="B1976" s="127"/>
      <c r="C1976" s="127"/>
      <c r="D1976" s="127"/>
    </row>
    <row r="1977">
      <c r="A1977" s="127"/>
      <c r="B1977" s="127"/>
      <c r="C1977" s="127"/>
      <c r="D1977" s="127"/>
    </row>
    <row r="1978">
      <c r="A1978" s="127"/>
      <c r="B1978" s="127"/>
      <c r="C1978" s="127"/>
      <c r="D1978" s="127"/>
    </row>
    <row r="1979">
      <c r="A1979" s="127"/>
      <c r="B1979" s="127"/>
      <c r="C1979" s="127"/>
      <c r="D1979" s="127"/>
    </row>
    <row r="1980">
      <c r="A1980" s="127"/>
      <c r="B1980" s="127"/>
      <c r="C1980" s="127"/>
      <c r="D1980" s="127"/>
    </row>
    <row r="1981">
      <c r="A1981" s="127"/>
      <c r="B1981" s="127"/>
      <c r="C1981" s="127"/>
      <c r="D1981" s="127"/>
    </row>
    <row r="1982">
      <c r="A1982" s="127"/>
      <c r="B1982" s="127"/>
      <c r="C1982" s="127"/>
      <c r="D1982" s="127"/>
    </row>
    <row r="1983">
      <c r="A1983" s="127"/>
      <c r="B1983" s="127"/>
      <c r="C1983" s="127"/>
      <c r="D1983" s="127"/>
    </row>
    <row r="1984">
      <c r="A1984" s="127"/>
      <c r="B1984" s="127"/>
      <c r="C1984" s="127"/>
      <c r="D1984" s="127"/>
    </row>
    <row r="1985">
      <c r="A1985" s="127"/>
      <c r="B1985" s="127"/>
      <c r="C1985" s="127"/>
      <c r="D1985" s="127"/>
    </row>
    <row r="1986">
      <c r="A1986" s="127"/>
      <c r="B1986" s="127"/>
      <c r="C1986" s="127"/>
      <c r="D1986" s="127"/>
    </row>
    <row r="1987">
      <c r="A1987" s="127"/>
      <c r="B1987" s="127"/>
      <c r="C1987" s="127"/>
      <c r="D1987" s="127"/>
    </row>
    <row r="1988">
      <c r="A1988" s="127"/>
      <c r="B1988" s="127"/>
      <c r="C1988" s="127"/>
      <c r="D1988" s="127"/>
    </row>
    <row r="1989">
      <c r="A1989" s="127"/>
      <c r="B1989" s="127"/>
      <c r="C1989" s="127"/>
      <c r="D1989" s="127"/>
    </row>
    <row r="1990">
      <c r="A1990" s="127"/>
      <c r="B1990" s="127"/>
      <c r="C1990" s="127"/>
      <c r="D1990" s="127"/>
    </row>
    <row r="1991">
      <c r="A1991" s="127"/>
      <c r="B1991" s="127"/>
      <c r="C1991" s="127"/>
      <c r="D1991" s="127"/>
    </row>
    <row r="1992">
      <c r="A1992" s="127"/>
      <c r="B1992" s="127"/>
      <c r="C1992" s="127"/>
      <c r="D1992" s="127"/>
    </row>
    <row r="1993">
      <c r="A1993" s="127"/>
      <c r="B1993" s="127"/>
      <c r="C1993" s="127"/>
      <c r="D1993" s="127"/>
    </row>
    <row r="1994">
      <c r="A1994" s="127"/>
      <c r="B1994" s="127"/>
      <c r="C1994" s="127"/>
      <c r="D1994" s="127"/>
    </row>
    <row r="1995">
      <c r="A1995" s="127"/>
      <c r="B1995" s="127"/>
      <c r="C1995" s="127"/>
      <c r="D1995" s="127"/>
    </row>
    <row r="1996">
      <c r="A1996" s="127"/>
      <c r="B1996" s="127"/>
      <c r="C1996" s="127"/>
      <c r="D1996" s="127"/>
    </row>
    <row r="1997">
      <c r="A1997" s="127"/>
      <c r="B1997" s="127"/>
      <c r="C1997" s="127"/>
      <c r="D1997" s="127"/>
    </row>
    <row r="1998">
      <c r="A1998" s="127"/>
      <c r="B1998" s="127"/>
      <c r="C1998" s="127"/>
      <c r="D1998" s="127"/>
    </row>
    <row r="1999">
      <c r="A1999" s="127"/>
      <c r="B1999" s="127"/>
      <c r="C1999" s="127"/>
      <c r="D1999" s="127"/>
    </row>
    <row r="2000">
      <c r="A2000" s="127"/>
      <c r="B2000" s="127"/>
      <c r="C2000" s="127"/>
      <c r="D2000" s="127"/>
    </row>
    <row r="2001">
      <c r="A2001" s="127"/>
      <c r="B2001" s="127"/>
      <c r="C2001" s="127"/>
      <c r="D2001" s="127"/>
    </row>
    <row r="2002">
      <c r="A2002" s="127"/>
      <c r="B2002" s="127"/>
      <c r="C2002" s="127"/>
      <c r="D2002" s="127"/>
    </row>
    <row r="2003">
      <c r="A2003" s="127"/>
      <c r="B2003" s="127"/>
      <c r="C2003" s="127"/>
      <c r="D2003" s="127"/>
    </row>
    <row r="2004">
      <c r="A2004" s="127"/>
      <c r="B2004" s="127"/>
      <c r="C2004" s="127"/>
      <c r="D2004" s="127"/>
    </row>
    <row r="2005">
      <c r="A2005" s="127"/>
      <c r="B2005" s="127"/>
      <c r="C2005" s="127"/>
      <c r="D2005" s="127"/>
    </row>
    <row r="2006">
      <c r="A2006" s="127"/>
      <c r="B2006" s="127"/>
      <c r="C2006" s="127"/>
      <c r="D2006" s="127"/>
    </row>
    <row r="2007">
      <c r="A2007" s="127"/>
      <c r="B2007" s="127"/>
      <c r="C2007" s="127"/>
      <c r="D2007" s="127"/>
    </row>
    <row r="2008">
      <c r="A2008" s="127"/>
      <c r="B2008" s="127"/>
      <c r="C2008" s="127"/>
      <c r="D2008" s="127"/>
    </row>
    <row r="2009">
      <c r="A2009" s="127"/>
      <c r="B2009" s="127"/>
      <c r="C2009" s="127"/>
      <c r="D2009" s="127"/>
    </row>
    <row r="2010">
      <c r="A2010" s="127"/>
      <c r="B2010" s="127"/>
      <c r="C2010" s="127"/>
      <c r="D2010" s="127"/>
    </row>
    <row r="2011">
      <c r="A2011" s="127"/>
      <c r="B2011" s="127"/>
      <c r="C2011" s="127"/>
      <c r="D2011" s="127"/>
    </row>
    <row r="2012">
      <c r="A2012" s="127"/>
      <c r="B2012" s="127"/>
      <c r="C2012" s="127"/>
      <c r="D2012" s="127"/>
    </row>
    <row r="2013">
      <c r="A2013" s="127"/>
      <c r="B2013" s="127"/>
      <c r="C2013" s="127"/>
      <c r="D2013" s="127"/>
    </row>
    <row r="2014">
      <c r="A2014" s="127"/>
      <c r="B2014" s="127"/>
      <c r="C2014" s="127"/>
      <c r="D2014" s="127"/>
    </row>
    <row r="2015">
      <c r="A2015" s="127"/>
      <c r="B2015" s="127"/>
      <c r="C2015" s="127"/>
      <c r="D2015" s="127"/>
    </row>
    <row r="2016">
      <c r="A2016" s="127"/>
      <c r="B2016" s="127"/>
      <c r="C2016" s="127"/>
      <c r="D2016" s="127"/>
    </row>
    <row r="2017">
      <c r="A2017" s="127"/>
      <c r="B2017" s="127"/>
      <c r="C2017" s="127"/>
      <c r="D2017" s="127"/>
    </row>
    <row r="2018">
      <c r="A2018" s="127"/>
      <c r="B2018" s="127"/>
      <c r="C2018" s="127"/>
      <c r="D2018" s="127"/>
    </row>
    <row r="2019">
      <c r="A2019" s="127"/>
      <c r="B2019" s="127"/>
      <c r="C2019" s="127"/>
      <c r="D2019" s="127"/>
    </row>
    <row r="2020">
      <c r="A2020" s="127"/>
      <c r="B2020" s="127"/>
      <c r="C2020" s="127"/>
      <c r="D2020" s="127"/>
    </row>
    <row r="2021">
      <c r="A2021" s="127"/>
      <c r="B2021" s="127"/>
      <c r="C2021" s="127"/>
      <c r="D2021" s="127"/>
    </row>
    <row r="2022">
      <c r="A2022" s="127"/>
      <c r="B2022" s="127"/>
      <c r="C2022" s="127"/>
      <c r="D2022" s="127"/>
    </row>
    <row r="2023">
      <c r="A2023" s="127"/>
      <c r="B2023" s="127"/>
      <c r="C2023" s="127"/>
      <c r="D2023" s="127"/>
    </row>
    <row r="2024">
      <c r="A2024" s="127"/>
      <c r="B2024" s="127"/>
      <c r="C2024" s="127"/>
      <c r="D2024" s="127"/>
    </row>
    <row r="2025">
      <c r="A2025" s="127"/>
      <c r="B2025" s="127"/>
      <c r="C2025" s="127"/>
      <c r="D2025" s="127"/>
    </row>
    <row r="2026">
      <c r="A2026" s="127"/>
      <c r="B2026" s="127"/>
      <c r="C2026" s="127"/>
      <c r="D2026" s="127"/>
    </row>
    <row r="2027">
      <c r="A2027" s="127"/>
      <c r="B2027" s="127"/>
      <c r="C2027" s="127"/>
      <c r="D2027" s="127"/>
    </row>
    <row r="2028">
      <c r="A2028" s="127"/>
      <c r="B2028" s="127"/>
      <c r="C2028" s="127"/>
      <c r="D2028" s="127"/>
    </row>
    <row r="2029">
      <c r="A2029" s="127"/>
      <c r="B2029" s="127"/>
      <c r="C2029" s="127"/>
      <c r="D2029" s="127"/>
    </row>
    <row r="2030">
      <c r="A2030" s="127"/>
      <c r="B2030" s="127"/>
      <c r="C2030" s="127"/>
      <c r="D2030" s="127"/>
    </row>
    <row r="2031">
      <c r="A2031" s="127"/>
      <c r="B2031" s="127"/>
      <c r="C2031" s="127"/>
      <c r="D2031" s="127"/>
    </row>
    <row r="2032">
      <c r="A2032" s="127"/>
      <c r="B2032" s="127"/>
      <c r="C2032" s="127"/>
      <c r="D2032" s="127"/>
    </row>
    <row r="2033">
      <c r="A2033" s="127"/>
      <c r="B2033" s="127"/>
      <c r="C2033" s="127"/>
      <c r="D2033" s="127"/>
    </row>
    <row r="2034">
      <c r="A2034" s="127"/>
      <c r="B2034" s="127"/>
      <c r="C2034" s="127"/>
      <c r="D2034" s="127"/>
    </row>
    <row r="2035">
      <c r="A2035" s="127"/>
      <c r="B2035" s="127"/>
      <c r="C2035" s="127"/>
      <c r="D2035" s="127"/>
    </row>
    <row r="2036">
      <c r="A2036" s="127"/>
      <c r="B2036" s="127"/>
      <c r="C2036" s="127"/>
      <c r="D2036" s="127"/>
    </row>
    <row r="2037">
      <c r="A2037" s="127"/>
      <c r="B2037" s="127"/>
      <c r="C2037" s="127"/>
      <c r="D2037" s="127"/>
    </row>
    <row r="2038">
      <c r="A2038" s="127"/>
      <c r="B2038" s="127"/>
      <c r="C2038" s="127"/>
      <c r="D2038" s="127"/>
    </row>
    <row r="2039">
      <c r="A2039" s="127"/>
      <c r="B2039" s="127"/>
      <c r="C2039" s="127"/>
      <c r="D2039" s="127"/>
    </row>
    <row r="2040">
      <c r="A2040" s="127"/>
      <c r="B2040" s="127"/>
      <c r="C2040" s="127"/>
      <c r="D2040" s="127"/>
    </row>
    <row r="2041">
      <c r="A2041" s="127"/>
      <c r="B2041" s="127"/>
      <c r="C2041" s="127"/>
      <c r="D2041" s="127"/>
    </row>
    <row r="2042">
      <c r="A2042" s="127"/>
      <c r="B2042" s="127"/>
      <c r="C2042" s="127"/>
      <c r="D2042" s="127"/>
    </row>
    <row r="2043">
      <c r="A2043" s="127"/>
      <c r="B2043" s="127"/>
      <c r="C2043" s="127"/>
      <c r="D2043" s="127"/>
    </row>
    <row r="2044">
      <c r="A2044" s="127"/>
      <c r="B2044" s="127"/>
      <c r="C2044" s="127"/>
      <c r="D2044" s="127"/>
    </row>
    <row r="2045">
      <c r="A2045" s="127"/>
      <c r="B2045" s="127"/>
      <c r="C2045" s="127"/>
      <c r="D2045" s="127"/>
    </row>
    <row r="2046">
      <c r="A2046" s="127"/>
      <c r="B2046" s="127"/>
      <c r="C2046" s="127"/>
      <c r="D2046" s="127"/>
    </row>
    <row r="2047">
      <c r="A2047" s="127"/>
      <c r="B2047" s="127"/>
      <c r="C2047" s="127"/>
      <c r="D2047" s="127"/>
    </row>
    <row r="2048">
      <c r="A2048" s="127"/>
      <c r="B2048" s="127"/>
      <c r="C2048" s="127"/>
      <c r="D2048" s="127"/>
    </row>
    <row r="2049">
      <c r="A2049" s="127"/>
      <c r="B2049" s="127"/>
      <c r="C2049" s="127"/>
      <c r="D2049" s="127"/>
    </row>
    <row r="2050">
      <c r="A2050" s="127"/>
      <c r="B2050" s="127"/>
      <c r="C2050" s="127"/>
      <c r="D2050" s="127"/>
    </row>
    <row r="2051">
      <c r="A2051" s="127"/>
      <c r="B2051" s="127"/>
      <c r="C2051" s="127"/>
      <c r="D2051" s="127"/>
    </row>
    <row r="2052">
      <c r="A2052" s="127"/>
      <c r="B2052" s="127"/>
      <c r="C2052" s="127"/>
      <c r="D2052" s="127"/>
    </row>
    <row r="2053">
      <c r="A2053" s="127"/>
      <c r="B2053" s="127"/>
      <c r="C2053" s="127"/>
      <c r="D2053" s="127"/>
    </row>
    <row r="2054">
      <c r="A2054" s="127"/>
      <c r="B2054" s="127"/>
      <c r="C2054" s="127"/>
      <c r="D2054" s="127"/>
    </row>
    <row r="2055">
      <c r="A2055" s="127"/>
      <c r="B2055" s="127"/>
      <c r="C2055" s="127"/>
      <c r="D2055" s="127"/>
    </row>
    <row r="2056">
      <c r="A2056" s="127"/>
      <c r="B2056" s="127"/>
      <c r="C2056" s="127"/>
      <c r="D2056" s="127"/>
    </row>
    <row r="2057">
      <c r="A2057" s="127"/>
      <c r="B2057" s="127"/>
      <c r="C2057" s="127"/>
      <c r="D2057" s="127"/>
    </row>
    <row r="2058">
      <c r="A2058" s="127"/>
      <c r="B2058" s="127"/>
      <c r="C2058" s="127"/>
      <c r="D2058" s="127"/>
    </row>
    <row r="2059">
      <c r="A2059" s="127"/>
      <c r="B2059" s="127"/>
      <c r="C2059" s="127"/>
      <c r="D2059" s="127"/>
    </row>
    <row r="2060">
      <c r="A2060" s="127"/>
      <c r="B2060" s="127"/>
      <c r="C2060" s="127"/>
      <c r="D2060" s="127"/>
    </row>
    <row r="2061">
      <c r="A2061" s="127"/>
      <c r="B2061" s="127"/>
      <c r="C2061" s="127"/>
      <c r="D2061" s="127"/>
    </row>
    <row r="2062">
      <c r="A2062" s="127"/>
      <c r="B2062" s="127"/>
      <c r="C2062" s="127"/>
      <c r="D2062" s="127"/>
    </row>
    <row r="2063">
      <c r="A2063" s="127"/>
      <c r="B2063" s="127"/>
      <c r="C2063" s="127"/>
      <c r="D2063" s="127"/>
    </row>
    <row r="2064">
      <c r="A2064" s="127"/>
      <c r="B2064" s="127"/>
      <c r="C2064" s="127"/>
      <c r="D2064" s="127"/>
    </row>
    <row r="2065">
      <c r="A2065" s="127"/>
      <c r="B2065" s="127"/>
      <c r="C2065" s="127"/>
      <c r="D2065" s="127"/>
    </row>
    <row r="2066">
      <c r="A2066" s="127"/>
      <c r="B2066" s="127"/>
      <c r="C2066" s="127"/>
      <c r="D2066" s="127"/>
    </row>
    <row r="2067">
      <c r="A2067" s="127"/>
      <c r="B2067" s="127"/>
      <c r="C2067" s="127"/>
      <c r="D2067" s="127"/>
    </row>
    <row r="2068">
      <c r="A2068" s="127"/>
      <c r="B2068" s="127"/>
      <c r="C2068" s="127"/>
      <c r="D2068" s="127"/>
    </row>
    <row r="2069">
      <c r="A2069" s="127"/>
      <c r="B2069" s="127"/>
      <c r="C2069" s="127"/>
      <c r="D2069" s="127"/>
    </row>
    <row r="2070">
      <c r="A2070" s="127"/>
      <c r="B2070" s="127"/>
      <c r="C2070" s="127"/>
      <c r="D2070" s="127"/>
    </row>
    <row r="2071">
      <c r="A2071" s="127"/>
      <c r="B2071" s="127"/>
      <c r="C2071" s="127"/>
      <c r="D2071" s="127"/>
    </row>
    <row r="2072">
      <c r="A2072" s="127"/>
      <c r="B2072" s="127"/>
      <c r="C2072" s="127"/>
      <c r="D2072" s="127"/>
    </row>
    <row r="2073">
      <c r="A2073" s="127"/>
      <c r="B2073" s="127"/>
      <c r="C2073" s="127"/>
      <c r="D2073" s="127"/>
    </row>
    <row r="2074">
      <c r="A2074" s="127"/>
      <c r="B2074" s="127"/>
      <c r="C2074" s="127"/>
      <c r="D2074" s="127"/>
    </row>
    <row r="2075">
      <c r="A2075" s="127"/>
      <c r="B2075" s="127"/>
      <c r="C2075" s="127"/>
      <c r="D2075" s="127"/>
    </row>
    <row r="2076">
      <c r="A2076" s="127"/>
      <c r="B2076" s="127"/>
      <c r="C2076" s="127"/>
      <c r="D2076" s="127"/>
    </row>
    <row r="2077">
      <c r="A2077" s="127"/>
      <c r="B2077" s="127"/>
      <c r="C2077" s="127"/>
      <c r="D2077" s="127"/>
    </row>
    <row r="2078">
      <c r="A2078" s="127"/>
      <c r="B2078" s="127"/>
      <c r="C2078" s="127"/>
      <c r="D2078" s="127"/>
    </row>
    <row r="2079">
      <c r="A2079" s="127"/>
      <c r="B2079" s="127"/>
      <c r="C2079" s="127"/>
      <c r="D2079" s="127"/>
    </row>
    <row r="2080">
      <c r="A2080" s="127"/>
      <c r="B2080" s="127"/>
      <c r="C2080" s="127"/>
      <c r="D2080" s="127"/>
    </row>
    <row r="2081">
      <c r="A2081" s="127"/>
      <c r="B2081" s="127"/>
      <c r="C2081" s="127"/>
      <c r="D2081" s="127"/>
    </row>
    <row r="2082">
      <c r="A2082" s="127"/>
      <c r="B2082" s="127"/>
      <c r="C2082" s="127"/>
      <c r="D2082" s="127"/>
    </row>
    <row r="2083">
      <c r="A2083" s="127"/>
      <c r="B2083" s="127"/>
      <c r="C2083" s="127"/>
      <c r="D2083" s="127"/>
    </row>
    <row r="2084">
      <c r="A2084" s="127"/>
      <c r="B2084" s="127"/>
      <c r="C2084" s="127"/>
      <c r="D2084" s="127"/>
    </row>
    <row r="2085">
      <c r="A2085" s="127"/>
      <c r="B2085" s="127"/>
      <c r="C2085" s="127"/>
      <c r="D2085" s="127"/>
    </row>
    <row r="2086">
      <c r="A2086" s="127"/>
      <c r="B2086" s="127"/>
      <c r="C2086" s="127"/>
      <c r="D2086" s="127"/>
    </row>
    <row r="2087">
      <c r="A2087" s="127"/>
      <c r="B2087" s="127"/>
      <c r="C2087" s="127"/>
      <c r="D2087" s="127"/>
    </row>
    <row r="2088">
      <c r="A2088" s="127"/>
      <c r="B2088" s="127"/>
      <c r="C2088" s="127"/>
      <c r="D2088" s="127"/>
    </row>
    <row r="2089">
      <c r="A2089" s="127"/>
      <c r="B2089" s="127"/>
      <c r="C2089" s="127"/>
      <c r="D2089" s="127"/>
    </row>
    <row r="2090">
      <c r="A2090" s="127"/>
      <c r="B2090" s="127"/>
      <c r="C2090" s="127"/>
      <c r="D2090" s="127"/>
    </row>
    <row r="2091">
      <c r="A2091" s="127"/>
      <c r="B2091" s="127"/>
      <c r="C2091" s="127"/>
      <c r="D2091" s="127"/>
    </row>
    <row r="2092">
      <c r="A2092" s="127"/>
      <c r="B2092" s="127"/>
      <c r="C2092" s="127"/>
      <c r="D2092" s="127"/>
    </row>
    <row r="2093">
      <c r="A2093" s="127"/>
      <c r="B2093" s="127"/>
      <c r="C2093" s="127"/>
      <c r="D2093" s="127"/>
    </row>
    <row r="2094">
      <c r="A2094" s="127"/>
      <c r="B2094" s="127"/>
      <c r="C2094" s="127"/>
      <c r="D2094" s="127"/>
    </row>
    <row r="2095">
      <c r="A2095" s="127"/>
      <c r="B2095" s="127"/>
      <c r="C2095" s="127"/>
      <c r="D2095" s="127"/>
    </row>
    <row r="2096">
      <c r="A2096" s="127"/>
      <c r="B2096" s="127"/>
      <c r="C2096" s="127"/>
      <c r="D2096" s="127"/>
    </row>
    <row r="2097">
      <c r="A2097" s="127"/>
      <c r="B2097" s="127"/>
      <c r="C2097" s="127"/>
      <c r="D2097" s="127"/>
    </row>
    <row r="2098">
      <c r="A2098" s="127"/>
      <c r="B2098" s="127"/>
      <c r="C2098" s="127"/>
      <c r="D2098" s="127"/>
    </row>
    <row r="2099">
      <c r="A2099" s="127"/>
      <c r="B2099" s="127"/>
      <c r="C2099" s="127"/>
      <c r="D2099" s="127"/>
    </row>
    <row r="2100">
      <c r="A2100" s="127"/>
      <c r="B2100" s="127"/>
      <c r="C2100" s="127"/>
      <c r="D2100" s="127"/>
    </row>
    <row r="2101">
      <c r="A2101" s="127"/>
      <c r="B2101" s="127"/>
      <c r="C2101" s="127"/>
      <c r="D2101" s="127"/>
    </row>
    <row r="2102">
      <c r="A2102" s="127"/>
      <c r="B2102" s="127"/>
      <c r="C2102" s="127"/>
      <c r="D2102" s="127"/>
    </row>
    <row r="2103">
      <c r="A2103" s="127"/>
      <c r="B2103" s="127"/>
      <c r="C2103" s="127"/>
      <c r="D2103" s="127"/>
    </row>
    <row r="2104">
      <c r="A2104" s="127"/>
      <c r="B2104" s="127"/>
      <c r="C2104" s="127"/>
      <c r="D2104" s="127"/>
    </row>
    <row r="2105">
      <c r="A2105" s="127"/>
      <c r="B2105" s="127"/>
      <c r="C2105" s="127"/>
      <c r="D2105" s="127"/>
    </row>
    <row r="2106">
      <c r="A2106" s="127"/>
      <c r="B2106" s="127"/>
      <c r="C2106" s="127"/>
      <c r="D2106" s="127"/>
    </row>
    <row r="2107">
      <c r="A2107" s="127"/>
      <c r="B2107" s="127"/>
      <c r="C2107" s="127"/>
      <c r="D2107" s="127"/>
    </row>
    <row r="2108">
      <c r="A2108" s="127"/>
      <c r="B2108" s="127"/>
      <c r="C2108" s="127"/>
      <c r="D2108" s="127"/>
    </row>
    <row r="2109">
      <c r="A2109" s="127"/>
      <c r="B2109" s="127"/>
      <c r="C2109" s="127"/>
      <c r="D2109" s="127"/>
    </row>
    <row r="2110">
      <c r="A2110" s="127"/>
      <c r="B2110" s="127"/>
      <c r="C2110" s="127"/>
      <c r="D2110" s="127"/>
    </row>
    <row r="2111">
      <c r="A2111" s="127"/>
      <c r="B2111" s="127"/>
      <c r="C2111" s="127"/>
      <c r="D2111" s="127"/>
    </row>
    <row r="2112">
      <c r="A2112" s="127"/>
      <c r="B2112" s="127"/>
      <c r="C2112" s="127"/>
      <c r="D2112" s="127"/>
    </row>
    <row r="2113">
      <c r="A2113" s="127"/>
      <c r="B2113" s="127"/>
      <c r="C2113" s="127"/>
      <c r="D2113" s="127"/>
    </row>
    <row r="2114">
      <c r="A2114" s="127"/>
      <c r="B2114" s="127"/>
      <c r="C2114" s="127"/>
      <c r="D2114" s="127"/>
    </row>
    <row r="2115">
      <c r="A2115" s="127"/>
      <c r="B2115" s="127"/>
      <c r="C2115" s="127"/>
      <c r="D2115" s="127"/>
    </row>
    <row r="2116">
      <c r="A2116" s="127"/>
      <c r="B2116" s="127"/>
      <c r="C2116" s="127"/>
      <c r="D2116" s="127"/>
    </row>
    <row r="2117">
      <c r="A2117" s="127"/>
      <c r="B2117" s="127"/>
      <c r="C2117" s="127"/>
      <c r="D2117" s="127"/>
    </row>
    <row r="2118">
      <c r="A2118" s="127"/>
      <c r="B2118" s="127"/>
      <c r="C2118" s="127"/>
      <c r="D2118" s="127"/>
    </row>
    <row r="2119">
      <c r="A2119" s="127"/>
      <c r="B2119" s="127"/>
      <c r="C2119" s="127"/>
      <c r="D2119" s="127"/>
    </row>
    <row r="2120">
      <c r="A2120" s="127"/>
      <c r="B2120" s="127"/>
      <c r="C2120" s="127"/>
      <c r="D2120" s="127"/>
    </row>
    <row r="2121">
      <c r="A2121" s="127"/>
      <c r="B2121" s="127"/>
      <c r="C2121" s="127"/>
      <c r="D2121" s="127"/>
    </row>
    <row r="2122">
      <c r="A2122" s="127"/>
      <c r="B2122" s="127"/>
      <c r="C2122" s="127"/>
      <c r="D2122" s="127"/>
    </row>
    <row r="2123">
      <c r="A2123" s="127"/>
      <c r="B2123" s="127"/>
      <c r="C2123" s="127"/>
      <c r="D2123" s="127"/>
    </row>
    <row r="2124">
      <c r="A2124" s="127"/>
      <c r="B2124" s="127"/>
      <c r="C2124" s="127"/>
      <c r="D2124" s="127"/>
    </row>
    <row r="2125">
      <c r="A2125" s="127"/>
      <c r="B2125" s="127"/>
      <c r="C2125" s="127"/>
      <c r="D2125" s="127"/>
    </row>
    <row r="2126">
      <c r="A2126" s="127"/>
      <c r="B2126" s="127"/>
      <c r="C2126" s="127"/>
      <c r="D2126" s="127"/>
    </row>
    <row r="2127">
      <c r="A2127" s="127"/>
      <c r="B2127" s="127"/>
      <c r="C2127" s="127"/>
      <c r="D2127" s="127"/>
    </row>
    <row r="2128">
      <c r="A2128" s="127"/>
      <c r="B2128" s="127"/>
      <c r="C2128" s="127"/>
      <c r="D2128" s="127"/>
    </row>
    <row r="2129">
      <c r="A2129" s="127"/>
      <c r="B2129" s="127"/>
      <c r="C2129" s="127"/>
      <c r="D2129" s="127"/>
    </row>
    <row r="2130">
      <c r="A2130" s="127"/>
      <c r="B2130" s="127"/>
      <c r="C2130" s="127"/>
      <c r="D2130" s="127"/>
    </row>
    <row r="2131">
      <c r="A2131" s="127"/>
      <c r="B2131" s="127"/>
      <c r="C2131" s="127"/>
      <c r="D2131" s="127"/>
    </row>
    <row r="2132">
      <c r="A2132" s="127"/>
      <c r="B2132" s="127"/>
      <c r="C2132" s="127"/>
      <c r="D2132" s="127"/>
    </row>
    <row r="2133">
      <c r="A2133" s="127"/>
      <c r="B2133" s="127"/>
      <c r="C2133" s="127"/>
      <c r="D2133" s="127"/>
    </row>
    <row r="2134">
      <c r="A2134" s="127"/>
      <c r="B2134" s="127"/>
      <c r="C2134" s="127"/>
      <c r="D2134" s="127"/>
    </row>
    <row r="2135">
      <c r="A2135" s="127"/>
      <c r="B2135" s="127"/>
      <c r="C2135" s="127"/>
      <c r="D2135" s="127"/>
    </row>
    <row r="2136">
      <c r="A2136" s="127"/>
      <c r="B2136" s="127"/>
      <c r="C2136" s="127"/>
      <c r="D2136" s="127"/>
    </row>
    <row r="2137">
      <c r="A2137" s="127"/>
      <c r="B2137" s="127"/>
      <c r="C2137" s="127"/>
      <c r="D2137" s="127"/>
    </row>
    <row r="2138">
      <c r="A2138" s="127"/>
      <c r="B2138" s="127"/>
      <c r="C2138" s="127"/>
      <c r="D2138" s="127"/>
    </row>
    <row r="2139">
      <c r="A2139" s="127"/>
      <c r="B2139" s="127"/>
      <c r="C2139" s="127"/>
      <c r="D2139" s="127"/>
    </row>
    <row r="2140">
      <c r="A2140" s="127"/>
      <c r="B2140" s="127"/>
      <c r="C2140" s="127"/>
      <c r="D2140" s="127"/>
    </row>
    <row r="2141">
      <c r="A2141" s="127"/>
      <c r="B2141" s="127"/>
      <c r="C2141" s="127"/>
      <c r="D2141" s="127"/>
    </row>
    <row r="2142">
      <c r="A2142" s="127"/>
      <c r="B2142" s="127"/>
      <c r="C2142" s="127"/>
      <c r="D2142" s="127"/>
    </row>
    <row r="2143">
      <c r="A2143" s="127"/>
      <c r="B2143" s="127"/>
      <c r="C2143" s="127"/>
      <c r="D2143" s="127"/>
    </row>
    <row r="2144">
      <c r="A2144" s="127"/>
      <c r="B2144" s="127"/>
      <c r="C2144" s="127"/>
      <c r="D2144" s="127"/>
    </row>
    <row r="2145">
      <c r="A2145" s="127"/>
      <c r="B2145" s="127"/>
      <c r="C2145" s="127"/>
      <c r="D2145" s="127"/>
    </row>
    <row r="2146">
      <c r="A2146" s="127"/>
      <c r="B2146" s="127"/>
      <c r="C2146" s="127"/>
      <c r="D2146" s="127"/>
    </row>
    <row r="2147">
      <c r="A2147" s="127"/>
      <c r="B2147" s="127"/>
      <c r="C2147" s="127"/>
      <c r="D2147" s="127"/>
    </row>
    <row r="2148">
      <c r="A2148" s="127"/>
      <c r="B2148" s="127"/>
      <c r="C2148" s="127"/>
      <c r="D2148" s="127"/>
    </row>
    <row r="2149">
      <c r="A2149" s="127"/>
      <c r="B2149" s="127"/>
      <c r="C2149" s="127"/>
      <c r="D2149" s="127"/>
    </row>
    <row r="2150">
      <c r="A2150" s="127"/>
      <c r="B2150" s="127"/>
      <c r="C2150" s="127"/>
      <c r="D2150" s="127"/>
    </row>
    <row r="2151">
      <c r="A2151" s="127"/>
      <c r="B2151" s="127"/>
      <c r="C2151" s="127"/>
      <c r="D2151" s="127"/>
    </row>
    <row r="2152">
      <c r="A2152" s="127"/>
      <c r="B2152" s="127"/>
      <c r="C2152" s="127"/>
      <c r="D2152" s="127"/>
    </row>
    <row r="2153">
      <c r="A2153" s="127"/>
      <c r="B2153" s="127"/>
      <c r="C2153" s="127"/>
      <c r="D2153" s="127"/>
    </row>
    <row r="2154">
      <c r="A2154" s="127"/>
      <c r="B2154" s="127"/>
      <c r="C2154" s="127"/>
      <c r="D2154" s="127"/>
    </row>
    <row r="2155">
      <c r="A2155" s="127"/>
      <c r="B2155" s="127"/>
      <c r="C2155" s="127"/>
      <c r="D2155" s="127"/>
    </row>
    <row r="2156">
      <c r="A2156" s="127"/>
      <c r="B2156" s="127"/>
      <c r="C2156" s="127"/>
      <c r="D2156" s="127"/>
    </row>
    <row r="2157">
      <c r="A2157" s="127"/>
      <c r="B2157" s="127"/>
      <c r="C2157" s="127"/>
      <c r="D2157" s="127"/>
    </row>
    <row r="2158">
      <c r="A2158" s="127"/>
      <c r="B2158" s="127"/>
      <c r="C2158" s="127"/>
      <c r="D2158" s="127"/>
    </row>
    <row r="2159">
      <c r="A2159" s="127"/>
      <c r="B2159" s="127"/>
      <c r="C2159" s="127"/>
      <c r="D2159" s="127"/>
    </row>
    <row r="2160">
      <c r="A2160" s="127"/>
      <c r="B2160" s="127"/>
      <c r="C2160" s="127"/>
      <c r="D2160" s="127"/>
    </row>
    <row r="2161">
      <c r="A2161" s="127"/>
      <c r="B2161" s="127"/>
      <c r="C2161" s="127"/>
      <c r="D2161" s="127"/>
    </row>
    <row r="2162">
      <c r="A2162" s="127"/>
      <c r="B2162" s="127"/>
      <c r="C2162" s="127"/>
      <c r="D2162" s="127"/>
    </row>
    <row r="2163">
      <c r="A2163" s="127"/>
      <c r="B2163" s="127"/>
      <c r="C2163" s="127"/>
      <c r="D2163" s="127"/>
    </row>
    <row r="2164">
      <c r="A2164" s="127"/>
      <c r="B2164" s="127"/>
      <c r="C2164" s="127"/>
      <c r="D2164" s="127"/>
    </row>
    <row r="2165">
      <c r="A2165" s="127"/>
      <c r="B2165" s="127"/>
      <c r="C2165" s="127"/>
      <c r="D2165" s="127"/>
    </row>
    <row r="2166">
      <c r="A2166" s="127"/>
      <c r="B2166" s="127"/>
      <c r="C2166" s="127"/>
      <c r="D2166" s="127"/>
    </row>
    <row r="2167">
      <c r="A2167" s="127"/>
      <c r="B2167" s="127"/>
      <c r="C2167" s="127"/>
      <c r="D2167" s="127"/>
    </row>
    <row r="2168">
      <c r="A2168" s="127"/>
      <c r="B2168" s="127"/>
      <c r="C2168" s="127"/>
      <c r="D2168" s="127"/>
    </row>
    <row r="2169">
      <c r="A2169" s="127"/>
      <c r="B2169" s="127"/>
      <c r="C2169" s="127"/>
      <c r="D2169" s="127"/>
    </row>
    <row r="2170">
      <c r="A2170" s="127"/>
      <c r="B2170" s="127"/>
      <c r="C2170" s="127"/>
      <c r="D2170" s="127"/>
    </row>
    <row r="2171">
      <c r="A2171" s="127"/>
      <c r="B2171" s="127"/>
      <c r="C2171" s="127"/>
      <c r="D2171" s="127"/>
    </row>
    <row r="2172">
      <c r="A2172" s="127"/>
      <c r="B2172" s="127"/>
      <c r="C2172" s="127"/>
      <c r="D2172" s="127"/>
    </row>
    <row r="2173">
      <c r="A2173" s="127"/>
      <c r="B2173" s="127"/>
      <c r="C2173" s="127"/>
      <c r="D2173" s="127"/>
    </row>
    <row r="2174">
      <c r="A2174" s="127"/>
      <c r="B2174" s="127"/>
      <c r="C2174" s="127"/>
      <c r="D2174" s="127"/>
    </row>
    <row r="2175">
      <c r="A2175" s="127"/>
      <c r="B2175" s="127"/>
      <c r="C2175" s="127"/>
      <c r="D2175" s="127"/>
    </row>
    <row r="2176">
      <c r="A2176" s="127"/>
      <c r="B2176" s="127"/>
      <c r="C2176" s="127"/>
      <c r="D2176" s="127"/>
    </row>
    <row r="2177">
      <c r="A2177" s="127"/>
      <c r="B2177" s="127"/>
      <c r="C2177" s="127"/>
      <c r="D2177" s="127"/>
    </row>
    <row r="2178">
      <c r="A2178" s="127"/>
      <c r="B2178" s="127"/>
      <c r="C2178" s="127"/>
      <c r="D2178" s="127"/>
    </row>
    <row r="2179">
      <c r="A2179" s="127"/>
      <c r="B2179" s="127"/>
      <c r="C2179" s="127"/>
      <c r="D2179" s="127"/>
    </row>
    <row r="2180">
      <c r="A2180" s="127"/>
      <c r="B2180" s="127"/>
      <c r="C2180" s="127"/>
      <c r="D2180" s="127"/>
    </row>
    <row r="2181">
      <c r="A2181" s="127"/>
      <c r="B2181" s="127"/>
      <c r="C2181" s="127"/>
      <c r="D2181" s="127"/>
    </row>
    <row r="2182">
      <c r="A2182" s="127"/>
      <c r="B2182" s="127"/>
      <c r="C2182" s="127"/>
      <c r="D2182" s="127"/>
    </row>
    <row r="2183">
      <c r="A2183" s="127"/>
      <c r="B2183" s="127"/>
      <c r="C2183" s="127"/>
      <c r="D2183" s="127"/>
    </row>
    <row r="2184">
      <c r="A2184" s="127"/>
      <c r="B2184" s="127"/>
      <c r="C2184" s="127"/>
      <c r="D2184" s="127"/>
    </row>
    <row r="2185">
      <c r="A2185" s="127"/>
      <c r="B2185" s="127"/>
      <c r="C2185" s="127"/>
      <c r="D2185" s="127"/>
    </row>
    <row r="2186">
      <c r="A2186" s="127"/>
      <c r="B2186" s="127"/>
      <c r="C2186" s="127"/>
      <c r="D2186" s="127"/>
    </row>
    <row r="2187">
      <c r="A2187" s="127"/>
      <c r="B2187" s="127"/>
      <c r="C2187" s="127"/>
      <c r="D2187" s="127"/>
    </row>
    <row r="2188">
      <c r="A2188" s="127"/>
      <c r="B2188" s="127"/>
      <c r="C2188" s="127"/>
      <c r="D2188" s="127"/>
    </row>
    <row r="2189">
      <c r="A2189" s="127"/>
      <c r="B2189" s="127"/>
      <c r="C2189" s="127"/>
      <c r="D2189" s="127"/>
    </row>
    <row r="2190">
      <c r="A2190" s="127"/>
      <c r="B2190" s="127"/>
      <c r="C2190" s="127"/>
      <c r="D2190" s="127"/>
    </row>
    <row r="2191">
      <c r="A2191" s="127"/>
      <c r="B2191" s="127"/>
      <c r="C2191" s="127"/>
      <c r="D2191" s="127"/>
    </row>
    <row r="2192">
      <c r="A2192" s="127"/>
      <c r="B2192" s="127"/>
      <c r="C2192" s="127"/>
      <c r="D2192" s="127"/>
    </row>
    <row r="2193">
      <c r="A2193" s="127"/>
      <c r="B2193" s="127"/>
      <c r="C2193" s="127"/>
      <c r="D2193" s="127"/>
    </row>
    <row r="2194">
      <c r="A2194" s="127"/>
      <c r="B2194" s="127"/>
      <c r="C2194" s="127"/>
      <c r="D2194" s="127"/>
    </row>
    <row r="2195">
      <c r="A2195" s="127"/>
      <c r="B2195" s="127"/>
      <c r="C2195" s="127"/>
      <c r="D2195" s="127"/>
    </row>
    <row r="2196">
      <c r="A2196" s="127"/>
      <c r="B2196" s="127"/>
      <c r="C2196" s="127"/>
      <c r="D2196" s="127"/>
    </row>
    <row r="2197">
      <c r="A2197" s="127"/>
      <c r="B2197" s="127"/>
      <c r="C2197" s="127"/>
      <c r="D2197" s="127"/>
    </row>
    <row r="2198">
      <c r="A2198" s="127"/>
      <c r="B2198" s="127"/>
      <c r="C2198" s="127"/>
      <c r="D2198" s="127"/>
    </row>
    <row r="2199">
      <c r="A2199" s="127"/>
      <c r="B2199" s="127"/>
      <c r="C2199" s="127"/>
      <c r="D2199" s="127"/>
    </row>
    <row r="2200">
      <c r="A2200" s="127"/>
      <c r="B2200" s="127"/>
      <c r="C2200" s="127"/>
      <c r="D2200" s="127"/>
    </row>
    <row r="2201">
      <c r="A2201" s="127"/>
      <c r="B2201" s="127"/>
      <c r="C2201" s="127"/>
      <c r="D2201" s="127"/>
    </row>
    <row r="2202">
      <c r="A2202" s="127"/>
      <c r="B2202" s="127"/>
      <c r="C2202" s="127"/>
      <c r="D2202" s="127"/>
    </row>
    <row r="2203">
      <c r="A2203" s="127"/>
      <c r="B2203" s="127"/>
      <c r="C2203" s="127"/>
      <c r="D2203" s="127"/>
    </row>
    <row r="2204">
      <c r="A2204" s="127"/>
      <c r="B2204" s="127"/>
      <c r="C2204" s="127"/>
      <c r="D2204" s="127"/>
    </row>
    <row r="2205">
      <c r="A2205" s="127"/>
      <c r="B2205" s="127"/>
      <c r="C2205" s="127"/>
      <c r="D2205" s="127"/>
    </row>
    <row r="2206">
      <c r="A2206" s="127"/>
      <c r="B2206" s="127"/>
      <c r="C2206" s="127"/>
      <c r="D2206" s="127"/>
    </row>
    <row r="2207">
      <c r="A2207" s="127"/>
      <c r="B2207" s="127"/>
      <c r="C2207" s="127"/>
      <c r="D2207" s="127"/>
    </row>
    <row r="2208">
      <c r="A2208" s="127"/>
      <c r="B2208" s="127"/>
      <c r="C2208" s="127"/>
      <c r="D2208" s="127"/>
    </row>
    <row r="2209">
      <c r="A2209" s="127"/>
      <c r="B2209" s="127"/>
      <c r="C2209" s="127"/>
      <c r="D2209" s="127"/>
    </row>
    <row r="2210">
      <c r="A2210" s="127"/>
      <c r="B2210" s="127"/>
      <c r="C2210" s="127"/>
      <c r="D2210" s="127"/>
    </row>
    <row r="2211">
      <c r="A2211" s="127"/>
      <c r="B2211" s="127"/>
      <c r="C2211" s="127"/>
      <c r="D2211" s="127"/>
    </row>
    <row r="2212">
      <c r="A2212" s="127"/>
      <c r="B2212" s="127"/>
      <c r="C2212" s="127"/>
      <c r="D2212" s="127"/>
    </row>
    <row r="2213">
      <c r="A2213" s="127"/>
      <c r="B2213" s="127"/>
      <c r="C2213" s="127"/>
      <c r="D2213" s="127"/>
    </row>
    <row r="2214">
      <c r="A2214" s="127"/>
      <c r="B2214" s="127"/>
      <c r="C2214" s="127"/>
      <c r="D2214" s="127"/>
    </row>
    <row r="2215">
      <c r="A2215" s="127"/>
      <c r="B2215" s="127"/>
      <c r="C2215" s="127"/>
      <c r="D2215" s="127"/>
    </row>
    <row r="2216">
      <c r="A2216" s="127"/>
      <c r="B2216" s="127"/>
      <c r="C2216" s="127"/>
      <c r="D2216" s="127"/>
    </row>
    <row r="2217">
      <c r="A2217" s="127"/>
      <c r="B2217" s="127"/>
      <c r="C2217" s="127"/>
      <c r="D2217" s="127"/>
    </row>
    <row r="2218">
      <c r="A2218" s="127"/>
      <c r="B2218" s="127"/>
      <c r="C2218" s="127"/>
      <c r="D2218" s="127"/>
    </row>
    <row r="2219">
      <c r="A2219" s="127"/>
      <c r="B2219" s="127"/>
      <c r="C2219" s="127"/>
      <c r="D2219" s="127"/>
    </row>
    <row r="2220">
      <c r="A2220" s="127"/>
      <c r="B2220" s="127"/>
      <c r="C2220" s="127"/>
      <c r="D2220" s="127"/>
    </row>
    <row r="2221">
      <c r="A2221" s="127"/>
      <c r="B2221" s="127"/>
      <c r="C2221" s="127"/>
      <c r="D2221" s="127"/>
    </row>
    <row r="2222">
      <c r="A2222" s="127"/>
      <c r="B2222" s="127"/>
      <c r="C2222" s="127"/>
      <c r="D2222" s="127"/>
    </row>
    <row r="2223">
      <c r="A2223" s="127"/>
      <c r="B2223" s="127"/>
      <c r="C2223" s="127"/>
      <c r="D2223" s="127"/>
    </row>
    <row r="2224">
      <c r="A2224" s="127"/>
      <c r="B2224" s="127"/>
      <c r="C2224" s="127"/>
      <c r="D2224" s="127"/>
    </row>
    <row r="2225">
      <c r="A2225" s="127"/>
      <c r="B2225" s="127"/>
      <c r="C2225" s="127"/>
      <c r="D2225" s="127"/>
    </row>
    <row r="2226">
      <c r="A2226" s="127"/>
      <c r="B2226" s="127"/>
      <c r="C2226" s="127"/>
      <c r="D2226" s="127"/>
    </row>
    <row r="2227">
      <c r="A2227" s="127"/>
      <c r="B2227" s="127"/>
      <c r="C2227" s="127"/>
      <c r="D2227" s="127"/>
    </row>
    <row r="2228">
      <c r="A2228" s="127"/>
      <c r="B2228" s="127"/>
      <c r="C2228" s="127"/>
      <c r="D2228" s="127"/>
    </row>
    <row r="2229">
      <c r="A2229" s="127"/>
      <c r="B2229" s="127"/>
      <c r="C2229" s="127"/>
      <c r="D2229" s="127"/>
    </row>
    <row r="2230">
      <c r="A2230" s="127"/>
      <c r="B2230" s="127"/>
      <c r="C2230" s="127"/>
      <c r="D2230" s="127"/>
    </row>
    <row r="2231">
      <c r="A2231" s="127"/>
      <c r="B2231" s="127"/>
      <c r="C2231" s="127"/>
      <c r="D2231" s="127"/>
    </row>
    <row r="2232">
      <c r="A2232" s="127"/>
      <c r="B2232" s="127"/>
      <c r="C2232" s="127"/>
      <c r="D2232" s="127"/>
    </row>
    <row r="2233">
      <c r="A2233" s="127"/>
      <c r="B2233" s="127"/>
      <c r="C2233" s="127"/>
      <c r="D2233" s="127"/>
    </row>
    <row r="2234">
      <c r="A2234" s="127"/>
      <c r="B2234" s="127"/>
      <c r="C2234" s="127"/>
      <c r="D2234" s="127"/>
    </row>
    <row r="2235">
      <c r="A2235" s="127"/>
      <c r="B2235" s="127"/>
      <c r="C2235" s="127"/>
      <c r="D2235" s="127"/>
    </row>
    <row r="2236">
      <c r="A2236" s="127"/>
      <c r="B2236" s="127"/>
      <c r="C2236" s="127"/>
      <c r="D2236" s="127"/>
    </row>
    <row r="2237">
      <c r="A2237" s="127"/>
      <c r="B2237" s="127"/>
      <c r="C2237" s="127"/>
      <c r="D2237" s="127"/>
    </row>
    <row r="2238">
      <c r="A2238" s="127"/>
      <c r="B2238" s="127"/>
      <c r="C2238" s="127"/>
      <c r="D2238" s="127"/>
    </row>
    <row r="2239">
      <c r="A2239" s="127"/>
      <c r="B2239" s="127"/>
      <c r="C2239" s="127"/>
      <c r="D2239" s="127"/>
    </row>
    <row r="2240">
      <c r="A2240" s="127"/>
      <c r="B2240" s="127"/>
      <c r="C2240" s="127"/>
      <c r="D2240" s="127"/>
    </row>
    <row r="2241">
      <c r="A2241" s="127"/>
      <c r="B2241" s="127"/>
      <c r="C2241" s="127"/>
      <c r="D2241" s="127"/>
    </row>
    <row r="2242">
      <c r="A2242" s="127"/>
      <c r="B2242" s="127"/>
      <c r="C2242" s="127"/>
      <c r="D2242" s="127"/>
    </row>
    <row r="2243">
      <c r="A2243" s="127"/>
      <c r="B2243" s="127"/>
      <c r="C2243" s="127"/>
      <c r="D2243" s="127"/>
    </row>
    <row r="2244">
      <c r="A2244" s="127"/>
      <c r="B2244" s="127"/>
      <c r="C2244" s="127"/>
      <c r="D2244" s="127"/>
    </row>
    <row r="2245">
      <c r="A2245" s="127"/>
      <c r="B2245" s="127"/>
      <c r="C2245" s="127"/>
      <c r="D2245" s="127"/>
    </row>
    <row r="2246">
      <c r="A2246" s="127"/>
      <c r="B2246" s="127"/>
      <c r="C2246" s="127"/>
      <c r="D2246" s="127"/>
    </row>
    <row r="2247">
      <c r="A2247" s="127"/>
      <c r="B2247" s="127"/>
      <c r="C2247" s="127"/>
      <c r="D2247" s="127"/>
    </row>
    <row r="2248">
      <c r="A2248" s="127"/>
      <c r="B2248" s="127"/>
      <c r="C2248" s="127"/>
      <c r="D2248" s="127"/>
    </row>
    <row r="2249">
      <c r="A2249" s="127"/>
      <c r="B2249" s="127"/>
      <c r="C2249" s="127"/>
      <c r="D2249" s="127"/>
    </row>
    <row r="2250">
      <c r="A2250" s="127"/>
      <c r="B2250" s="127"/>
      <c r="C2250" s="127"/>
      <c r="D2250" s="127"/>
    </row>
    <row r="2251">
      <c r="A2251" s="127"/>
      <c r="B2251" s="127"/>
      <c r="C2251" s="127"/>
      <c r="D2251" s="127"/>
    </row>
    <row r="2252">
      <c r="A2252" s="127"/>
      <c r="B2252" s="127"/>
      <c r="C2252" s="127"/>
      <c r="D2252" s="127"/>
    </row>
    <row r="2253">
      <c r="A2253" s="127"/>
      <c r="B2253" s="127"/>
      <c r="C2253" s="127"/>
      <c r="D2253" s="127"/>
    </row>
    <row r="2254">
      <c r="A2254" s="127"/>
      <c r="B2254" s="127"/>
      <c r="C2254" s="127"/>
      <c r="D2254" s="127"/>
    </row>
    <row r="2255">
      <c r="A2255" s="127"/>
      <c r="B2255" s="127"/>
      <c r="C2255" s="127"/>
      <c r="D2255" s="127"/>
    </row>
    <row r="2256">
      <c r="A2256" s="127"/>
      <c r="B2256" s="127"/>
      <c r="C2256" s="127"/>
      <c r="D2256" s="127"/>
    </row>
    <row r="2257">
      <c r="A2257" s="127"/>
      <c r="B2257" s="127"/>
      <c r="C2257" s="127"/>
      <c r="D2257" s="127"/>
    </row>
    <row r="2258">
      <c r="A2258" s="127"/>
      <c r="B2258" s="127"/>
      <c r="C2258" s="127"/>
      <c r="D2258" s="127"/>
    </row>
    <row r="2259">
      <c r="A2259" s="127"/>
      <c r="B2259" s="127"/>
      <c r="C2259" s="127"/>
      <c r="D2259" s="127"/>
    </row>
    <row r="2260">
      <c r="A2260" s="127"/>
      <c r="B2260" s="127"/>
      <c r="C2260" s="127"/>
      <c r="D2260" s="127"/>
    </row>
    <row r="2261">
      <c r="A2261" s="127"/>
      <c r="B2261" s="127"/>
      <c r="C2261" s="127"/>
      <c r="D2261" s="127"/>
    </row>
    <row r="2262">
      <c r="A2262" s="127"/>
      <c r="B2262" s="127"/>
      <c r="C2262" s="127"/>
      <c r="D2262" s="127"/>
    </row>
    <row r="2263">
      <c r="A2263" s="127"/>
      <c r="B2263" s="127"/>
      <c r="C2263" s="127"/>
      <c r="D2263" s="127"/>
    </row>
    <row r="2264">
      <c r="A2264" s="127"/>
      <c r="B2264" s="127"/>
      <c r="C2264" s="127"/>
      <c r="D2264" s="127"/>
    </row>
    <row r="2265">
      <c r="A2265" s="127"/>
      <c r="B2265" s="127"/>
      <c r="C2265" s="127"/>
      <c r="D2265" s="127"/>
    </row>
    <row r="2266">
      <c r="A2266" s="127"/>
      <c r="B2266" s="127"/>
      <c r="C2266" s="127"/>
      <c r="D2266" s="127"/>
    </row>
    <row r="2267">
      <c r="A2267" s="127"/>
      <c r="B2267" s="127"/>
      <c r="C2267" s="127"/>
      <c r="D2267" s="127"/>
    </row>
    <row r="2268">
      <c r="A2268" s="127"/>
      <c r="B2268" s="127"/>
      <c r="C2268" s="127"/>
      <c r="D2268" s="127"/>
    </row>
    <row r="2269">
      <c r="A2269" s="127"/>
      <c r="B2269" s="127"/>
      <c r="C2269" s="127"/>
      <c r="D2269" s="127"/>
    </row>
    <row r="2270">
      <c r="A2270" s="127"/>
      <c r="B2270" s="127"/>
      <c r="C2270" s="127"/>
      <c r="D2270" s="127"/>
    </row>
    <row r="2271">
      <c r="A2271" s="127"/>
      <c r="B2271" s="127"/>
      <c r="C2271" s="127"/>
      <c r="D2271" s="127"/>
    </row>
    <row r="2272">
      <c r="A2272" s="127"/>
      <c r="B2272" s="127"/>
      <c r="C2272" s="127"/>
      <c r="D2272" s="127"/>
    </row>
    <row r="2273">
      <c r="A2273" s="127"/>
      <c r="B2273" s="127"/>
      <c r="C2273" s="127"/>
      <c r="D2273" s="127"/>
    </row>
    <row r="2274">
      <c r="A2274" s="127"/>
      <c r="B2274" s="127"/>
      <c r="C2274" s="127"/>
      <c r="D2274" s="127"/>
    </row>
    <row r="2275">
      <c r="A2275" s="127"/>
      <c r="B2275" s="127"/>
      <c r="C2275" s="127"/>
      <c r="D2275" s="127"/>
    </row>
    <row r="2276">
      <c r="A2276" s="127"/>
      <c r="B2276" s="127"/>
      <c r="C2276" s="127"/>
      <c r="D2276" s="127"/>
    </row>
    <row r="2277">
      <c r="A2277" s="127"/>
      <c r="B2277" s="127"/>
      <c r="C2277" s="127"/>
      <c r="D2277" s="127"/>
    </row>
    <row r="2278">
      <c r="A2278" s="127"/>
      <c r="B2278" s="127"/>
      <c r="C2278" s="127"/>
      <c r="D2278" s="127"/>
    </row>
    <row r="2279">
      <c r="A2279" s="127"/>
      <c r="B2279" s="127"/>
      <c r="C2279" s="127"/>
      <c r="D2279" s="127"/>
    </row>
    <row r="2280">
      <c r="A2280" s="127"/>
      <c r="B2280" s="127"/>
      <c r="C2280" s="127"/>
      <c r="D2280" s="127"/>
    </row>
    <row r="2281">
      <c r="A2281" s="127"/>
      <c r="B2281" s="127"/>
      <c r="C2281" s="127"/>
      <c r="D2281" s="127"/>
    </row>
    <row r="2282">
      <c r="A2282" s="127"/>
      <c r="B2282" s="127"/>
      <c r="C2282" s="127"/>
      <c r="D2282" s="127"/>
    </row>
    <row r="2283">
      <c r="A2283" s="127"/>
      <c r="B2283" s="127"/>
      <c r="C2283" s="127"/>
      <c r="D2283" s="127"/>
    </row>
    <row r="2284">
      <c r="A2284" s="127"/>
      <c r="B2284" s="127"/>
      <c r="C2284" s="127"/>
      <c r="D2284" s="127"/>
    </row>
    <row r="2285">
      <c r="A2285" s="127"/>
      <c r="B2285" s="127"/>
      <c r="C2285" s="127"/>
      <c r="D2285" s="127"/>
    </row>
    <row r="2286">
      <c r="A2286" s="127"/>
      <c r="B2286" s="127"/>
      <c r="C2286" s="127"/>
      <c r="D2286" s="127"/>
    </row>
    <row r="2287">
      <c r="A2287" s="127"/>
      <c r="B2287" s="127"/>
      <c r="C2287" s="127"/>
      <c r="D2287" s="127"/>
    </row>
    <row r="2288">
      <c r="A2288" s="127"/>
      <c r="B2288" s="127"/>
      <c r="C2288" s="127"/>
      <c r="D2288" s="127"/>
    </row>
    <row r="2289">
      <c r="A2289" s="127"/>
      <c r="B2289" s="127"/>
      <c r="C2289" s="127"/>
      <c r="D2289" s="127"/>
    </row>
    <row r="2290">
      <c r="A2290" s="127"/>
      <c r="B2290" s="127"/>
      <c r="C2290" s="127"/>
      <c r="D2290" s="127"/>
    </row>
    <row r="2291">
      <c r="A2291" s="127"/>
      <c r="B2291" s="127"/>
      <c r="C2291" s="127"/>
      <c r="D2291" s="127"/>
    </row>
    <row r="2292">
      <c r="A2292" s="127"/>
      <c r="B2292" s="127"/>
      <c r="C2292" s="127"/>
      <c r="D2292" s="127"/>
    </row>
    <row r="2293">
      <c r="A2293" s="127"/>
      <c r="B2293" s="127"/>
      <c r="C2293" s="127"/>
      <c r="D2293" s="127"/>
    </row>
    <row r="2294">
      <c r="A2294" s="127"/>
      <c r="B2294" s="127"/>
      <c r="C2294" s="127"/>
      <c r="D2294" s="127"/>
    </row>
    <row r="2295">
      <c r="A2295" s="127"/>
      <c r="B2295" s="127"/>
      <c r="C2295" s="127"/>
      <c r="D2295" s="127"/>
    </row>
    <row r="2296">
      <c r="A2296" s="127"/>
      <c r="B2296" s="127"/>
      <c r="C2296" s="127"/>
      <c r="D2296" s="127"/>
    </row>
    <row r="2297">
      <c r="A2297" s="127"/>
      <c r="B2297" s="127"/>
      <c r="C2297" s="127"/>
      <c r="D2297" s="127"/>
    </row>
    <row r="2298">
      <c r="A2298" s="127"/>
      <c r="B2298" s="127"/>
      <c r="C2298" s="127"/>
      <c r="D2298" s="127"/>
    </row>
    <row r="2299">
      <c r="A2299" s="127"/>
      <c r="B2299" s="127"/>
      <c r="C2299" s="127"/>
      <c r="D2299" s="127"/>
    </row>
    <row r="2300">
      <c r="A2300" s="127"/>
      <c r="B2300" s="127"/>
      <c r="C2300" s="127"/>
      <c r="D2300" s="127"/>
    </row>
    <row r="2301">
      <c r="A2301" s="127"/>
      <c r="B2301" s="127"/>
      <c r="C2301" s="127"/>
      <c r="D2301" s="127"/>
    </row>
    <row r="2302">
      <c r="A2302" s="127"/>
      <c r="B2302" s="127"/>
      <c r="C2302" s="127"/>
      <c r="D2302" s="127"/>
    </row>
    <row r="2303">
      <c r="A2303" s="127"/>
      <c r="B2303" s="127"/>
      <c r="C2303" s="127"/>
      <c r="D2303" s="127"/>
    </row>
    <row r="2304">
      <c r="A2304" s="127"/>
      <c r="B2304" s="127"/>
      <c r="C2304" s="127"/>
      <c r="D2304" s="127"/>
    </row>
    <row r="2305">
      <c r="A2305" s="127"/>
      <c r="B2305" s="127"/>
      <c r="C2305" s="127"/>
      <c r="D2305" s="127"/>
    </row>
    <row r="2306">
      <c r="A2306" s="127"/>
      <c r="B2306" s="127"/>
      <c r="C2306" s="127"/>
      <c r="D2306" s="127"/>
    </row>
    <row r="2307">
      <c r="A2307" s="127"/>
      <c r="B2307" s="127"/>
      <c r="C2307" s="127"/>
      <c r="D2307" s="127"/>
    </row>
    <row r="2308">
      <c r="A2308" s="127"/>
      <c r="B2308" s="127"/>
      <c r="C2308" s="127"/>
      <c r="D2308" s="127"/>
    </row>
    <row r="2309">
      <c r="A2309" s="127"/>
      <c r="B2309" s="127"/>
      <c r="C2309" s="127"/>
      <c r="D2309" s="127"/>
    </row>
    <row r="2310">
      <c r="A2310" s="127"/>
      <c r="B2310" s="127"/>
      <c r="C2310" s="127"/>
      <c r="D2310" s="127"/>
    </row>
    <row r="2311">
      <c r="A2311" s="127"/>
      <c r="B2311" s="127"/>
      <c r="C2311" s="127"/>
      <c r="D2311" s="127"/>
    </row>
    <row r="2312">
      <c r="A2312" s="127"/>
      <c r="B2312" s="127"/>
      <c r="C2312" s="127"/>
      <c r="D2312" s="127"/>
    </row>
    <row r="2313">
      <c r="A2313" s="127"/>
      <c r="B2313" s="127"/>
      <c r="C2313" s="127"/>
      <c r="D2313" s="127"/>
    </row>
    <row r="2314">
      <c r="A2314" s="127"/>
      <c r="B2314" s="127"/>
      <c r="C2314" s="127"/>
      <c r="D2314" s="127"/>
    </row>
    <row r="2315">
      <c r="A2315" s="127"/>
      <c r="B2315" s="127"/>
      <c r="C2315" s="127"/>
      <c r="D2315" s="127"/>
    </row>
    <row r="2316">
      <c r="A2316" s="127"/>
      <c r="B2316" s="127"/>
      <c r="C2316" s="127"/>
      <c r="D2316" s="127"/>
    </row>
    <row r="2317">
      <c r="A2317" s="127"/>
      <c r="B2317" s="127"/>
      <c r="C2317" s="127"/>
      <c r="D2317" s="127"/>
    </row>
    <row r="2318">
      <c r="A2318" s="127"/>
      <c r="B2318" s="127"/>
      <c r="C2318" s="127"/>
      <c r="D2318" s="127"/>
    </row>
    <row r="2319">
      <c r="A2319" s="127"/>
      <c r="B2319" s="127"/>
      <c r="C2319" s="127"/>
      <c r="D2319" s="127"/>
    </row>
    <row r="2320">
      <c r="A2320" s="127"/>
      <c r="B2320" s="127"/>
      <c r="C2320" s="127"/>
      <c r="D2320" s="127"/>
    </row>
    <row r="2321">
      <c r="A2321" s="127"/>
      <c r="B2321" s="127"/>
      <c r="C2321" s="127"/>
      <c r="D2321" s="127"/>
    </row>
    <row r="2322">
      <c r="A2322" s="127"/>
      <c r="B2322" s="127"/>
      <c r="C2322" s="127"/>
      <c r="D2322" s="127"/>
    </row>
    <row r="2323">
      <c r="A2323" s="127"/>
      <c r="B2323" s="127"/>
      <c r="C2323" s="127"/>
      <c r="D2323" s="127"/>
    </row>
    <row r="2324">
      <c r="A2324" s="127"/>
      <c r="B2324" s="127"/>
      <c r="C2324" s="127"/>
      <c r="D2324" s="127"/>
    </row>
    <row r="2325">
      <c r="A2325" s="127"/>
      <c r="B2325" s="127"/>
      <c r="C2325" s="127"/>
      <c r="D2325" s="127"/>
    </row>
    <row r="2326">
      <c r="A2326" s="127"/>
      <c r="B2326" s="127"/>
      <c r="C2326" s="127"/>
      <c r="D2326" s="127"/>
    </row>
    <row r="2327">
      <c r="A2327" s="127"/>
      <c r="B2327" s="127"/>
      <c r="C2327" s="127"/>
      <c r="D2327" s="127"/>
    </row>
    <row r="2328">
      <c r="A2328" s="127"/>
      <c r="B2328" s="127"/>
      <c r="C2328" s="127"/>
      <c r="D2328" s="127"/>
    </row>
    <row r="2329">
      <c r="A2329" s="127"/>
      <c r="B2329" s="127"/>
      <c r="C2329" s="127"/>
      <c r="D2329" s="127"/>
    </row>
    <row r="2330">
      <c r="A2330" s="127"/>
      <c r="B2330" s="127"/>
      <c r="C2330" s="127"/>
      <c r="D2330" s="127"/>
    </row>
    <row r="2331">
      <c r="A2331" s="127"/>
      <c r="B2331" s="127"/>
      <c r="C2331" s="127"/>
      <c r="D2331" s="127"/>
    </row>
    <row r="2332">
      <c r="A2332" s="127"/>
      <c r="B2332" s="127"/>
      <c r="C2332" s="127"/>
      <c r="D2332" s="127"/>
    </row>
    <row r="2333">
      <c r="A2333" s="127"/>
      <c r="B2333" s="127"/>
      <c r="C2333" s="127"/>
      <c r="D2333" s="127"/>
    </row>
    <row r="2334">
      <c r="A2334" s="127"/>
      <c r="B2334" s="127"/>
      <c r="C2334" s="127"/>
      <c r="D2334" s="127"/>
    </row>
    <row r="2335">
      <c r="A2335" s="127"/>
      <c r="B2335" s="127"/>
      <c r="C2335" s="127"/>
      <c r="D2335" s="127"/>
    </row>
    <row r="2336">
      <c r="A2336" s="127"/>
      <c r="B2336" s="127"/>
      <c r="C2336" s="127"/>
      <c r="D2336" s="127"/>
    </row>
    <row r="2337">
      <c r="A2337" s="127"/>
      <c r="B2337" s="127"/>
      <c r="C2337" s="127"/>
      <c r="D2337" s="127"/>
    </row>
    <row r="2338">
      <c r="A2338" s="127"/>
      <c r="B2338" s="127"/>
      <c r="C2338" s="127"/>
      <c r="D2338" s="127"/>
    </row>
    <row r="2339">
      <c r="A2339" s="127"/>
      <c r="B2339" s="127"/>
      <c r="C2339" s="127"/>
      <c r="D2339" s="127"/>
    </row>
    <row r="2340">
      <c r="A2340" s="127"/>
      <c r="B2340" s="127"/>
      <c r="C2340" s="127"/>
      <c r="D2340" s="127"/>
    </row>
    <row r="2341">
      <c r="A2341" s="127"/>
      <c r="B2341" s="127"/>
      <c r="C2341" s="127"/>
      <c r="D2341" s="127"/>
    </row>
    <row r="2342">
      <c r="A2342" s="127"/>
      <c r="B2342" s="127"/>
      <c r="C2342" s="127"/>
      <c r="D2342" s="127"/>
    </row>
    <row r="2343">
      <c r="A2343" s="127"/>
      <c r="B2343" s="127"/>
      <c r="C2343" s="127"/>
      <c r="D2343" s="127"/>
    </row>
    <row r="2344">
      <c r="A2344" s="127"/>
      <c r="B2344" s="127"/>
      <c r="C2344" s="127"/>
      <c r="D2344" s="127"/>
    </row>
    <row r="2345">
      <c r="A2345" s="127"/>
      <c r="B2345" s="127"/>
      <c r="C2345" s="127"/>
      <c r="D2345" s="127"/>
    </row>
    <row r="2346">
      <c r="A2346" s="127"/>
      <c r="B2346" s="127"/>
      <c r="C2346" s="127"/>
      <c r="D2346" s="127"/>
    </row>
    <row r="2347">
      <c r="A2347" s="127"/>
      <c r="B2347" s="127"/>
      <c r="C2347" s="127"/>
      <c r="D2347" s="127"/>
    </row>
    <row r="2348">
      <c r="A2348" s="127"/>
      <c r="B2348" s="127"/>
      <c r="C2348" s="127"/>
      <c r="D2348" s="127"/>
    </row>
    <row r="2349">
      <c r="A2349" s="127"/>
      <c r="B2349" s="127"/>
      <c r="C2349" s="127"/>
      <c r="D2349" s="127"/>
    </row>
    <row r="2350">
      <c r="A2350" s="127"/>
      <c r="B2350" s="127"/>
      <c r="C2350" s="127"/>
      <c r="D2350" s="127"/>
    </row>
    <row r="2351">
      <c r="A2351" s="127"/>
      <c r="B2351" s="127"/>
      <c r="C2351" s="127"/>
      <c r="D2351" s="127"/>
    </row>
    <row r="2352">
      <c r="A2352" s="127"/>
      <c r="B2352" s="127"/>
      <c r="C2352" s="127"/>
      <c r="D2352" s="127"/>
    </row>
    <row r="2353">
      <c r="A2353" s="127"/>
      <c r="B2353" s="127"/>
      <c r="C2353" s="127"/>
      <c r="D2353" s="127"/>
    </row>
    <row r="2354">
      <c r="A2354" s="127"/>
      <c r="B2354" s="127"/>
      <c r="C2354" s="127"/>
      <c r="D2354" s="127"/>
    </row>
    <row r="2355">
      <c r="A2355" s="127"/>
      <c r="B2355" s="127"/>
      <c r="C2355" s="127"/>
      <c r="D2355" s="127"/>
    </row>
    <row r="2356">
      <c r="A2356" s="127"/>
      <c r="B2356" s="127"/>
      <c r="C2356" s="127"/>
      <c r="D2356" s="127"/>
    </row>
    <row r="2357">
      <c r="A2357" s="127"/>
      <c r="B2357" s="127"/>
      <c r="C2357" s="127"/>
      <c r="D2357" s="127"/>
    </row>
    <row r="2358">
      <c r="A2358" s="127"/>
      <c r="B2358" s="127"/>
      <c r="C2358" s="127"/>
      <c r="D2358" s="127"/>
    </row>
    <row r="2359">
      <c r="A2359" s="127"/>
      <c r="B2359" s="127"/>
      <c r="C2359" s="127"/>
      <c r="D2359" s="127"/>
    </row>
    <row r="2360">
      <c r="A2360" s="127"/>
      <c r="B2360" s="127"/>
      <c r="C2360" s="127"/>
      <c r="D2360" s="127"/>
    </row>
    <row r="2361">
      <c r="A2361" s="127"/>
      <c r="B2361" s="127"/>
      <c r="C2361" s="127"/>
      <c r="D2361" s="127"/>
    </row>
    <row r="2362">
      <c r="A2362" s="127"/>
      <c r="B2362" s="127"/>
      <c r="C2362" s="127"/>
      <c r="D2362" s="127"/>
    </row>
    <row r="2363">
      <c r="A2363" s="127"/>
      <c r="B2363" s="127"/>
      <c r="C2363" s="127"/>
      <c r="D2363" s="127"/>
    </row>
    <row r="2364">
      <c r="A2364" s="127"/>
      <c r="B2364" s="127"/>
      <c r="C2364" s="127"/>
      <c r="D2364" s="127"/>
    </row>
    <row r="2365">
      <c r="A2365" s="127"/>
      <c r="B2365" s="127"/>
      <c r="C2365" s="127"/>
      <c r="D2365" s="127"/>
    </row>
    <row r="2366">
      <c r="A2366" s="127"/>
      <c r="B2366" s="127"/>
      <c r="C2366" s="127"/>
      <c r="D2366" s="127"/>
    </row>
    <row r="2367">
      <c r="A2367" s="127"/>
      <c r="B2367" s="127"/>
      <c r="C2367" s="127"/>
      <c r="D2367" s="127"/>
    </row>
    <row r="2368">
      <c r="A2368" s="127"/>
      <c r="B2368" s="127"/>
      <c r="C2368" s="127"/>
      <c r="D2368" s="127"/>
    </row>
    <row r="2369">
      <c r="A2369" s="127"/>
      <c r="B2369" s="127"/>
      <c r="C2369" s="127"/>
      <c r="D2369" s="127"/>
    </row>
    <row r="2370">
      <c r="A2370" s="127"/>
      <c r="B2370" s="127"/>
      <c r="C2370" s="127"/>
      <c r="D2370" s="127"/>
    </row>
    <row r="2371">
      <c r="A2371" s="127"/>
      <c r="B2371" s="127"/>
      <c r="C2371" s="127"/>
      <c r="D2371" s="127"/>
    </row>
    <row r="2372">
      <c r="A2372" s="127"/>
      <c r="B2372" s="127"/>
      <c r="C2372" s="127"/>
      <c r="D2372" s="127"/>
    </row>
    <row r="2373">
      <c r="A2373" s="127"/>
      <c r="B2373" s="127"/>
      <c r="C2373" s="127"/>
      <c r="D2373" s="127"/>
    </row>
    <row r="2374">
      <c r="A2374" s="127"/>
      <c r="B2374" s="127"/>
      <c r="C2374" s="127"/>
      <c r="D2374" s="127"/>
    </row>
    <row r="2375">
      <c r="A2375" s="127"/>
      <c r="B2375" s="127"/>
      <c r="C2375" s="127"/>
      <c r="D2375" s="127"/>
    </row>
    <row r="2376">
      <c r="A2376" s="127"/>
      <c r="B2376" s="127"/>
      <c r="C2376" s="127"/>
      <c r="D2376" s="127"/>
    </row>
    <row r="2377">
      <c r="A2377" s="127"/>
      <c r="B2377" s="127"/>
      <c r="C2377" s="127"/>
      <c r="D2377" s="127"/>
    </row>
    <row r="2378">
      <c r="A2378" s="127"/>
      <c r="B2378" s="127"/>
      <c r="C2378" s="127"/>
      <c r="D2378" s="127"/>
    </row>
    <row r="2379">
      <c r="A2379" s="127"/>
      <c r="B2379" s="127"/>
      <c r="C2379" s="127"/>
      <c r="D2379" s="127"/>
    </row>
    <row r="2380">
      <c r="A2380" s="127"/>
      <c r="B2380" s="127"/>
      <c r="C2380" s="127"/>
      <c r="D2380" s="127"/>
    </row>
    <row r="2381">
      <c r="A2381" s="127"/>
      <c r="B2381" s="127"/>
      <c r="C2381" s="127"/>
      <c r="D2381" s="127"/>
    </row>
    <row r="2382">
      <c r="A2382" s="127"/>
      <c r="B2382" s="127"/>
      <c r="C2382" s="127"/>
      <c r="D2382" s="127"/>
    </row>
    <row r="2383">
      <c r="A2383" s="127"/>
      <c r="B2383" s="127"/>
      <c r="C2383" s="127"/>
      <c r="D2383" s="127"/>
    </row>
    <row r="2384">
      <c r="A2384" s="127"/>
      <c r="B2384" s="127"/>
      <c r="C2384" s="127"/>
      <c r="D2384" s="127"/>
    </row>
    <row r="2385">
      <c r="A2385" s="127"/>
      <c r="B2385" s="127"/>
      <c r="C2385" s="127"/>
      <c r="D2385" s="127"/>
    </row>
    <row r="2386">
      <c r="A2386" s="127"/>
      <c r="B2386" s="127"/>
      <c r="C2386" s="127"/>
      <c r="D2386" s="127"/>
    </row>
    <row r="2387">
      <c r="A2387" s="127"/>
      <c r="B2387" s="127"/>
      <c r="C2387" s="127"/>
      <c r="D2387" s="127"/>
    </row>
    <row r="2388">
      <c r="A2388" s="127"/>
      <c r="B2388" s="127"/>
      <c r="C2388" s="127"/>
      <c r="D2388" s="127"/>
    </row>
    <row r="2389">
      <c r="A2389" s="127"/>
      <c r="B2389" s="127"/>
      <c r="C2389" s="127"/>
      <c r="D2389" s="127"/>
    </row>
    <row r="2390">
      <c r="A2390" s="127"/>
      <c r="B2390" s="127"/>
      <c r="C2390" s="127"/>
      <c r="D2390" s="127"/>
    </row>
    <row r="2391">
      <c r="A2391" s="127"/>
      <c r="B2391" s="127"/>
      <c r="C2391" s="127"/>
      <c r="D2391" s="127"/>
    </row>
    <row r="2392">
      <c r="A2392" s="127"/>
      <c r="B2392" s="127"/>
      <c r="C2392" s="127"/>
      <c r="D2392" s="127"/>
    </row>
    <row r="2393">
      <c r="A2393" s="127"/>
      <c r="B2393" s="127"/>
      <c r="C2393" s="127"/>
      <c r="D2393" s="127"/>
    </row>
    <row r="2394">
      <c r="A2394" s="127"/>
      <c r="B2394" s="127"/>
      <c r="C2394" s="127"/>
      <c r="D2394" s="127"/>
    </row>
    <row r="2395">
      <c r="A2395" s="127"/>
      <c r="B2395" s="127"/>
      <c r="C2395" s="127"/>
      <c r="D2395" s="127"/>
    </row>
    <row r="2396">
      <c r="A2396" s="127"/>
      <c r="B2396" s="127"/>
      <c r="C2396" s="127"/>
      <c r="D2396" s="127"/>
    </row>
    <row r="2397">
      <c r="A2397" s="127"/>
      <c r="B2397" s="127"/>
      <c r="C2397" s="127"/>
      <c r="D2397" s="127"/>
    </row>
    <row r="2398">
      <c r="A2398" s="127"/>
      <c r="B2398" s="127"/>
      <c r="C2398" s="127"/>
      <c r="D2398" s="127"/>
    </row>
    <row r="2399">
      <c r="A2399" s="127"/>
      <c r="B2399" s="127"/>
      <c r="C2399" s="127"/>
      <c r="D2399" s="127"/>
    </row>
    <row r="2400">
      <c r="A2400" s="127"/>
      <c r="B2400" s="127"/>
      <c r="C2400" s="127"/>
      <c r="D2400" s="127"/>
    </row>
    <row r="2401">
      <c r="A2401" s="127"/>
      <c r="B2401" s="127"/>
      <c r="C2401" s="127"/>
      <c r="D2401" s="127"/>
    </row>
    <row r="2402">
      <c r="A2402" s="127"/>
      <c r="B2402" s="127"/>
      <c r="C2402" s="127"/>
      <c r="D2402" s="127"/>
    </row>
    <row r="2403">
      <c r="A2403" s="127"/>
      <c r="B2403" s="127"/>
      <c r="C2403" s="127"/>
      <c r="D2403" s="127"/>
    </row>
    <row r="2404">
      <c r="A2404" s="127"/>
      <c r="B2404" s="127"/>
      <c r="C2404" s="127"/>
      <c r="D2404" s="127"/>
    </row>
    <row r="2405">
      <c r="A2405" s="127"/>
      <c r="B2405" s="127"/>
      <c r="C2405" s="127"/>
      <c r="D2405" s="127"/>
    </row>
    <row r="2406">
      <c r="A2406" s="127"/>
      <c r="B2406" s="127"/>
      <c r="C2406" s="127"/>
      <c r="D2406" s="127"/>
    </row>
    <row r="2407">
      <c r="A2407" s="127"/>
      <c r="B2407" s="127"/>
      <c r="C2407" s="127"/>
      <c r="D2407" s="127"/>
    </row>
    <row r="2408">
      <c r="A2408" s="127"/>
      <c r="B2408" s="127"/>
      <c r="C2408" s="127"/>
      <c r="D2408" s="127"/>
    </row>
    <row r="2409">
      <c r="A2409" s="127"/>
      <c r="B2409" s="127"/>
      <c r="C2409" s="127"/>
      <c r="D2409" s="127"/>
    </row>
    <row r="2410">
      <c r="A2410" s="127"/>
      <c r="B2410" s="127"/>
      <c r="C2410" s="127"/>
      <c r="D2410" s="127"/>
    </row>
    <row r="2411">
      <c r="A2411" s="127"/>
      <c r="B2411" s="127"/>
      <c r="C2411" s="127"/>
      <c r="D2411" s="127"/>
    </row>
    <row r="2412">
      <c r="A2412" s="127"/>
      <c r="B2412" s="127"/>
      <c r="C2412" s="127"/>
      <c r="D2412" s="127"/>
    </row>
    <row r="2413">
      <c r="A2413" s="127"/>
      <c r="B2413" s="127"/>
      <c r="C2413" s="127"/>
      <c r="D2413" s="127"/>
    </row>
    <row r="2414">
      <c r="A2414" s="127"/>
      <c r="B2414" s="127"/>
      <c r="C2414" s="127"/>
      <c r="D2414" s="127"/>
    </row>
    <row r="2415">
      <c r="A2415" s="127"/>
      <c r="B2415" s="127"/>
      <c r="C2415" s="127"/>
      <c r="D2415" s="127"/>
    </row>
    <row r="2416">
      <c r="A2416" s="127"/>
      <c r="B2416" s="127"/>
      <c r="C2416" s="127"/>
      <c r="D2416" s="127"/>
    </row>
    <row r="2417">
      <c r="A2417" s="127"/>
      <c r="B2417" s="127"/>
      <c r="C2417" s="127"/>
      <c r="D2417" s="127"/>
    </row>
    <row r="2418">
      <c r="A2418" s="127"/>
      <c r="B2418" s="127"/>
      <c r="C2418" s="127"/>
      <c r="D2418" s="127"/>
    </row>
    <row r="2419">
      <c r="A2419" s="127"/>
      <c r="B2419" s="127"/>
      <c r="C2419" s="127"/>
      <c r="D2419" s="127"/>
    </row>
    <row r="2420">
      <c r="A2420" s="127"/>
      <c r="B2420" s="127"/>
      <c r="C2420" s="127"/>
      <c r="D2420" s="127"/>
    </row>
    <row r="2421">
      <c r="A2421" s="127"/>
      <c r="B2421" s="127"/>
      <c r="C2421" s="127"/>
      <c r="D2421" s="127"/>
    </row>
    <row r="2422">
      <c r="A2422" s="127"/>
      <c r="B2422" s="127"/>
      <c r="C2422" s="127"/>
      <c r="D2422" s="127"/>
    </row>
    <row r="2423">
      <c r="A2423" s="127"/>
      <c r="B2423" s="127"/>
      <c r="C2423" s="127"/>
      <c r="D2423" s="127"/>
    </row>
    <row r="2424">
      <c r="A2424" s="127"/>
      <c r="B2424" s="127"/>
      <c r="C2424" s="127"/>
      <c r="D2424" s="127"/>
    </row>
    <row r="2425">
      <c r="A2425" s="127"/>
      <c r="B2425" s="127"/>
      <c r="C2425" s="127"/>
      <c r="D2425" s="127"/>
    </row>
    <row r="2426">
      <c r="A2426" s="127"/>
      <c r="B2426" s="127"/>
      <c r="C2426" s="127"/>
      <c r="D2426" s="127"/>
    </row>
    <row r="2427">
      <c r="A2427" s="127"/>
      <c r="B2427" s="127"/>
      <c r="C2427" s="127"/>
      <c r="D2427" s="127"/>
    </row>
    <row r="2428">
      <c r="A2428" s="127"/>
      <c r="B2428" s="127"/>
      <c r="C2428" s="127"/>
      <c r="D2428" s="127"/>
    </row>
    <row r="2429">
      <c r="A2429" s="127"/>
      <c r="B2429" s="127"/>
      <c r="C2429" s="127"/>
      <c r="D2429" s="127"/>
    </row>
    <row r="2430">
      <c r="A2430" s="127"/>
      <c r="B2430" s="127"/>
      <c r="C2430" s="127"/>
      <c r="D2430" s="127"/>
    </row>
    <row r="2431">
      <c r="A2431" s="127"/>
      <c r="B2431" s="127"/>
      <c r="C2431" s="127"/>
      <c r="D2431" s="127"/>
    </row>
    <row r="2432">
      <c r="A2432" s="127"/>
      <c r="B2432" s="127"/>
      <c r="C2432" s="127"/>
      <c r="D2432" s="127"/>
    </row>
    <row r="2433">
      <c r="A2433" s="127"/>
      <c r="B2433" s="127"/>
      <c r="C2433" s="127"/>
      <c r="D2433" s="127"/>
    </row>
    <row r="2434">
      <c r="A2434" s="127"/>
      <c r="B2434" s="127"/>
      <c r="C2434" s="127"/>
      <c r="D2434" s="127"/>
    </row>
    <row r="2435">
      <c r="A2435" s="127"/>
      <c r="B2435" s="127"/>
      <c r="C2435" s="127"/>
      <c r="D2435" s="127"/>
    </row>
    <row r="2436">
      <c r="A2436" s="127"/>
      <c r="B2436" s="127"/>
      <c r="C2436" s="127"/>
      <c r="D2436" s="127"/>
    </row>
    <row r="2437">
      <c r="A2437" s="127"/>
      <c r="B2437" s="127"/>
      <c r="C2437" s="127"/>
      <c r="D2437" s="127"/>
    </row>
    <row r="2438">
      <c r="A2438" s="127"/>
      <c r="B2438" s="127"/>
      <c r="C2438" s="127"/>
      <c r="D2438" s="127"/>
    </row>
    <row r="2439">
      <c r="A2439" s="127"/>
      <c r="B2439" s="127"/>
      <c r="C2439" s="127"/>
      <c r="D2439" s="127"/>
    </row>
    <row r="2440">
      <c r="A2440" s="127"/>
      <c r="B2440" s="127"/>
      <c r="C2440" s="127"/>
      <c r="D2440" s="127"/>
    </row>
    <row r="2441">
      <c r="A2441" s="127"/>
      <c r="B2441" s="127"/>
      <c r="C2441" s="127"/>
      <c r="D2441" s="127"/>
    </row>
    <row r="2442">
      <c r="A2442" s="127"/>
      <c r="B2442" s="127"/>
      <c r="C2442" s="127"/>
      <c r="D2442" s="127"/>
    </row>
    <row r="2443">
      <c r="A2443" s="127"/>
      <c r="B2443" s="127"/>
      <c r="C2443" s="127"/>
      <c r="D2443" s="127"/>
    </row>
    <row r="2444">
      <c r="A2444" s="127"/>
      <c r="B2444" s="127"/>
      <c r="C2444" s="127"/>
      <c r="D2444" s="127"/>
    </row>
    <row r="2445">
      <c r="A2445" s="127"/>
      <c r="B2445" s="127"/>
      <c r="C2445" s="127"/>
      <c r="D2445" s="127"/>
    </row>
    <row r="2446">
      <c r="A2446" s="127"/>
      <c r="B2446" s="127"/>
      <c r="C2446" s="127"/>
      <c r="D2446" s="127"/>
    </row>
    <row r="2447">
      <c r="A2447" s="127"/>
      <c r="B2447" s="127"/>
      <c r="C2447" s="127"/>
      <c r="D2447" s="127"/>
    </row>
    <row r="2448">
      <c r="A2448" s="127"/>
      <c r="B2448" s="127"/>
      <c r="C2448" s="127"/>
      <c r="D2448" s="127"/>
    </row>
    <row r="2449">
      <c r="A2449" s="127"/>
      <c r="B2449" s="127"/>
      <c r="C2449" s="127"/>
      <c r="D2449" s="127"/>
    </row>
    <row r="2450">
      <c r="A2450" s="127"/>
      <c r="B2450" s="127"/>
      <c r="C2450" s="127"/>
      <c r="D2450" s="127"/>
    </row>
    <row r="2451">
      <c r="A2451" s="127"/>
      <c r="B2451" s="127"/>
      <c r="C2451" s="127"/>
      <c r="D2451" s="127"/>
    </row>
    <row r="2452">
      <c r="A2452" s="127"/>
      <c r="B2452" s="127"/>
      <c r="C2452" s="127"/>
      <c r="D2452" s="127"/>
    </row>
    <row r="2453">
      <c r="A2453" s="127"/>
      <c r="B2453" s="127"/>
      <c r="C2453" s="127"/>
      <c r="D2453" s="127"/>
    </row>
    <row r="2454">
      <c r="A2454" s="127"/>
      <c r="B2454" s="127"/>
      <c r="C2454" s="127"/>
      <c r="D2454" s="127"/>
    </row>
    <row r="2455">
      <c r="A2455" s="127"/>
      <c r="B2455" s="127"/>
      <c r="C2455" s="127"/>
      <c r="D2455" s="127"/>
    </row>
    <row r="2456">
      <c r="A2456" s="127"/>
      <c r="B2456" s="127"/>
      <c r="C2456" s="127"/>
      <c r="D2456" s="127"/>
    </row>
    <row r="2457">
      <c r="A2457" s="127"/>
      <c r="B2457" s="127"/>
      <c r="C2457" s="127"/>
      <c r="D2457" s="127"/>
    </row>
    <row r="2458">
      <c r="A2458" s="127"/>
      <c r="B2458" s="127"/>
      <c r="C2458" s="127"/>
      <c r="D2458" s="127"/>
    </row>
    <row r="2459">
      <c r="A2459" s="127"/>
      <c r="B2459" s="127"/>
      <c r="C2459" s="127"/>
      <c r="D2459" s="127"/>
    </row>
    <row r="2460">
      <c r="A2460" s="127"/>
      <c r="B2460" s="127"/>
      <c r="C2460" s="127"/>
      <c r="D2460" s="127"/>
    </row>
    <row r="2461">
      <c r="A2461" s="127"/>
      <c r="B2461" s="127"/>
      <c r="C2461" s="127"/>
      <c r="D2461" s="127"/>
    </row>
    <row r="2462">
      <c r="A2462" s="127"/>
      <c r="B2462" s="127"/>
      <c r="C2462" s="127"/>
      <c r="D2462" s="127"/>
    </row>
    <row r="2463">
      <c r="A2463" s="127"/>
      <c r="B2463" s="127"/>
      <c r="C2463" s="127"/>
      <c r="D2463" s="127"/>
    </row>
    <row r="2464">
      <c r="A2464" s="127"/>
      <c r="B2464" s="127"/>
      <c r="C2464" s="127"/>
      <c r="D2464" s="127"/>
    </row>
    <row r="2465">
      <c r="A2465" s="127"/>
      <c r="B2465" s="127"/>
      <c r="C2465" s="127"/>
      <c r="D2465" s="127"/>
    </row>
    <row r="2466">
      <c r="A2466" s="127"/>
      <c r="B2466" s="127"/>
      <c r="C2466" s="127"/>
      <c r="D2466" s="127"/>
    </row>
    <row r="2467">
      <c r="A2467" s="127"/>
      <c r="B2467" s="127"/>
      <c r="C2467" s="127"/>
      <c r="D2467" s="127"/>
    </row>
    <row r="2468">
      <c r="A2468" s="127"/>
      <c r="B2468" s="127"/>
      <c r="C2468" s="127"/>
      <c r="D2468" s="127"/>
    </row>
    <row r="2469">
      <c r="A2469" s="127"/>
      <c r="B2469" s="127"/>
      <c r="C2469" s="127"/>
      <c r="D2469" s="127"/>
    </row>
    <row r="2470">
      <c r="A2470" s="127"/>
      <c r="B2470" s="127"/>
      <c r="C2470" s="127"/>
      <c r="D2470" s="127"/>
    </row>
    <row r="2471">
      <c r="A2471" s="127"/>
      <c r="B2471" s="127"/>
      <c r="C2471" s="127"/>
      <c r="D2471" s="127"/>
    </row>
    <row r="2472">
      <c r="A2472" s="127"/>
      <c r="B2472" s="127"/>
      <c r="C2472" s="127"/>
      <c r="D2472" s="127"/>
    </row>
    <row r="2473">
      <c r="A2473" s="127"/>
      <c r="B2473" s="127"/>
      <c r="C2473" s="127"/>
      <c r="D2473" s="127"/>
    </row>
    <row r="2474">
      <c r="A2474" s="127"/>
      <c r="B2474" s="127"/>
      <c r="C2474" s="127"/>
      <c r="D2474" s="127"/>
    </row>
    <row r="2475">
      <c r="A2475" s="127"/>
      <c r="B2475" s="127"/>
      <c r="C2475" s="127"/>
      <c r="D2475" s="127"/>
    </row>
    <row r="2476">
      <c r="A2476" s="127"/>
      <c r="B2476" s="127"/>
      <c r="C2476" s="127"/>
      <c r="D2476" s="127"/>
    </row>
    <row r="2477">
      <c r="A2477" s="127"/>
      <c r="B2477" s="127"/>
      <c r="C2477" s="127"/>
      <c r="D2477" s="127"/>
    </row>
    <row r="2478">
      <c r="A2478" s="127"/>
      <c r="B2478" s="127"/>
      <c r="C2478" s="127"/>
      <c r="D2478" s="127"/>
    </row>
    <row r="2479">
      <c r="A2479" s="127"/>
      <c r="B2479" s="127"/>
      <c r="C2479" s="127"/>
      <c r="D2479" s="127"/>
    </row>
    <row r="2480">
      <c r="A2480" s="127"/>
      <c r="B2480" s="127"/>
      <c r="C2480" s="127"/>
      <c r="D2480" s="127"/>
    </row>
    <row r="2481">
      <c r="A2481" s="127"/>
      <c r="B2481" s="127"/>
      <c r="C2481" s="127"/>
      <c r="D2481" s="127"/>
    </row>
    <row r="2482">
      <c r="A2482" s="127"/>
      <c r="B2482" s="127"/>
      <c r="C2482" s="127"/>
      <c r="D2482" s="127"/>
    </row>
    <row r="2483">
      <c r="A2483" s="127"/>
      <c r="B2483" s="127"/>
      <c r="C2483" s="127"/>
      <c r="D2483" s="127"/>
    </row>
    <row r="2484">
      <c r="A2484" s="127"/>
      <c r="B2484" s="127"/>
      <c r="C2484" s="127"/>
      <c r="D2484" s="127"/>
    </row>
    <row r="2485">
      <c r="A2485" s="127"/>
      <c r="B2485" s="127"/>
      <c r="C2485" s="127"/>
      <c r="D2485" s="127"/>
    </row>
    <row r="2486">
      <c r="A2486" s="127"/>
      <c r="B2486" s="127"/>
      <c r="C2486" s="127"/>
      <c r="D2486" s="127"/>
    </row>
    <row r="2487">
      <c r="A2487" s="127"/>
      <c r="B2487" s="127"/>
      <c r="C2487" s="127"/>
      <c r="D2487" s="127"/>
    </row>
    <row r="2488">
      <c r="A2488" s="127"/>
      <c r="B2488" s="127"/>
      <c r="C2488" s="127"/>
      <c r="D2488" s="127"/>
    </row>
    <row r="2489">
      <c r="A2489" s="127"/>
      <c r="B2489" s="127"/>
      <c r="C2489" s="127"/>
      <c r="D2489" s="127"/>
    </row>
    <row r="2490">
      <c r="A2490" s="127"/>
      <c r="B2490" s="127"/>
      <c r="C2490" s="127"/>
      <c r="D2490" s="127"/>
    </row>
    <row r="2491">
      <c r="A2491" s="127"/>
      <c r="B2491" s="127"/>
      <c r="C2491" s="127"/>
      <c r="D2491" s="127"/>
    </row>
    <row r="2492">
      <c r="A2492" s="127"/>
      <c r="B2492" s="127"/>
      <c r="C2492" s="127"/>
      <c r="D2492" s="127"/>
    </row>
    <row r="2493">
      <c r="A2493" s="127"/>
      <c r="B2493" s="127"/>
      <c r="C2493" s="127"/>
      <c r="D2493" s="127"/>
    </row>
    <row r="2494">
      <c r="A2494" s="127"/>
      <c r="B2494" s="127"/>
      <c r="C2494" s="127"/>
      <c r="D2494" s="127"/>
    </row>
    <row r="2495">
      <c r="A2495" s="127"/>
      <c r="B2495" s="127"/>
      <c r="C2495" s="127"/>
      <c r="D2495" s="127"/>
    </row>
    <row r="2496">
      <c r="A2496" s="127"/>
      <c r="B2496" s="127"/>
      <c r="C2496" s="127"/>
      <c r="D2496" s="127"/>
    </row>
    <row r="2497">
      <c r="A2497" s="127"/>
      <c r="B2497" s="127"/>
      <c r="C2497" s="127"/>
      <c r="D2497" s="127"/>
    </row>
    <row r="2498">
      <c r="A2498" s="127"/>
      <c r="B2498" s="127"/>
      <c r="C2498" s="127"/>
      <c r="D2498" s="127"/>
    </row>
    <row r="2499">
      <c r="A2499" s="127"/>
      <c r="B2499" s="127"/>
      <c r="C2499" s="127"/>
      <c r="D2499" s="127"/>
    </row>
    <row r="2500">
      <c r="A2500" s="127"/>
      <c r="B2500" s="127"/>
      <c r="C2500" s="127"/>
      <c r="D2500" s="127"/>
    </row>
    <row r="2501">
      <c r="A2501" s="127"/>
      <c r="B2501" s="127"/>
      <c r="C2501" s="127"/>
      <c r="D2501" s="127"/>
    </row>
    <row r="2502">
      <c r="A2502" s="127"/>
      <c r="B2502" s="127"/>
      <c r="C2502" s="127"/>
      <c r="D2502" s="127"/>
    </row>
    <row r="2503">
      <c r="A2503" s="127"/>
      <c r="B2503" s="127"/>
      <c r="C2503" s="127"/>
      <c r="D2503" s="127"/>
    </row>
    <row r="2504">
      <c r="A2504" s="127"/>
      <c r="B2504" s="127"/>
      <c r="C2504" s="127"/>
      <c r="D2504" s="127"/>
    </row>
    <row r="2505">
      <c r="A2505" s="127"/>
      <c r="B2505" s="127"/>
      <c r="C2505" s="127"/>
      <c r="D2505" s="127"/>
    </row>
    <row r="2506">
      <c r="A2506" s="127"/>
      <c r="B2506" s="127"/>
      <c r="C2506" s="127"/>
      <c r="D2506" s="127"/>
    </row>
    <row r="2507">
      <c r="A2507" s="127"/>
      <c r="B2507" s="127"/>
      <c r="C2507" s="127"/>
      <c r="D2507" s="127"/>
    </row>
    <row r="2508">
      <c r="A2508" s="127"/>
      <c r="B2508" s="127"/>
      <c r="C2508" s="127"/>
      <c r="D2508" s="127"/>
    </row>
    <row r="2509">
      <c r="A2509" s="127"/>
      <c r="B2509" s="127"/>
      <c r="C2509" s="127"/>
      <c r="D2509" s="127"/>
    </row>
    <row r="2510">
      <c r="A2510" s="127"/>
      <c r="B2510" s="127"/>
      <c r="C2510" s="127"/>
      <c r="D2510" s="127"/>
    </row>
    <row r="2511">
      <c r="A2511" s="127"/>
      <c r="B2511" s="127"/>
      <c r="C2511" s="127"/>
      <c r="D2511" s="127"/>
    </row>
    <row r="2512">
      <c r="A2512" s="127"/>
      <c r="B2512" s="127"/>
      <c r="C2512" s="127"/>
      <c r="D2512" s="127"/>
    </row>
    <row r="2513">
      <c r="A2513" s="127"/>
      <c r="B2513" s="127"/>
      <c r="C2513" s="127"/>
      <c r="D2513" s="127"/>
    </row>
    <row r="2514">
      <c r="A2514" s="127"/>
      <c r="B2514" s="127"/>
      <c r="C2514" s="127"/>
      <c r="D2514" s="127"/>
    </row>
    <row r="2515">
      <c r="A2515" s="127"/>
      <c r="B2515" s="127"/>
      <c r="C2515" s="127"/>
      <c r="D2515" s="127"/>
    </row>
    <row r="2516">
      <c r="A2516" s="127"/>
      <c r="B2516" s="127"/>
      <c r="C2516" s="127"/>
      <c r="D2516" s="127"/>
    </row>
    <row r="2517">
      <c r="A2517" s="127"/>
      <c r="B2517" s="127"/>
      <c r="C2517" s="127"/>
      <c r="D2517" s="127"/>
    </row>
    <row r="2518">
      <c r="A2518" s="127"/>
      <c r="B2518" s="127"/>
      <c r="C2518" s="127"/>
      <c r="D2518" s="127"/>
    </row>
    <row r="2519">
      <c r="A2519" s="127"/>
      <c r="B2519" s="127"/>
      <c r="C2519" s="127"/>
      <c r="D2519" s="127"/>
    </row>
    <row r="2520">
      <c r="A2520" s="127"/>
      <c r="B2520" s="127"/>
      <c r="C2520" s="127"/>
      <c r="D2520" s="127"/>
    </row>
    <row r="2521">
      <c r="A2521" s="127"/>
      <c r="B2521" s="127"/>
      <c r="C2521" s="127"/>
      <c r="D2521" s="127"/>
    </row>
    <row r="2522">
      <c r="A2522" s="127"/>
      <c r="B2522" s="127"/>
      <c r="C2522" s="127"/>
      <c r="D2522" s="127"/>
    </row>
    <row r="2523">
      <c r="A2523" s="127"/>
      <c r="B2523" s="127"/>
      <c r="C2523" s="127"/>
      <c r="D2523" s="127"/>
    </row>
    <row r="2524">
      <c r="A2524" s="127"/>
      <c r="B2524" s="127"/>
      <c r="C2524" s="127"/>
      <c r="D2524" s="127"/>
    </row>
    <row r="2525">
      <c r="A2525" s="127"/>
      <c r="B2525" s="127"/>
      <c r="C2525" s="127"/>
      <c r="D2525" s="127"/>
    </row>
    <row r="2526">
      <c r="A2526" s="127"/>
      <c r="B2526" s="127"/>
      <c r="C2526" s="127"/>
      <c r="D2526" s="127"/>
    </row>
    <row r="2527">
      <c r="A2527" s="127"/>
      <c r="B2527" s="127"/>
      <c r="C2527" s="127"/>
      <c r="D2527" s="127"/>
    </row>
    <row r="2528">
      <c r="A2528" s="127"/>
      <c r="B2528" s="127"/>
      <c r="C2528" s="127"/>
      <c r="D2528" s="127"/>
    </row>
    <row r="2529">
      <c r="A2529" s="127"/>
      <c r="B2529" s="127"/>
      <c r="C2529" s="127"/>
      <c r="D2529" s="127"/>
    </row>
    <row r="2530">
      <c r="A2530" s="127"/>
      <c r="B2530" s="127"/>
      <c r="C2530" s="127"/>
      <c r="D2530" s="127"/>
    </row>
    <row r="2531">
      <c r="A2531" s="127"/>
      <c r="B2531" s="127"/>
      <c r="C2531" s="127"/>
      <c r="D2531" s="127"/>
    </row>
    <row r="2532">
      <c r="A2532" s="127"/>
      <c r="B2532" s="127"/>
      <c r="C2532" s="127"/>
      <c r="D2532" s="127"/>
    </row>
    <row r="2533">
      <c r="A2533" s="127"/>
      <c r="B2533" s="127"/>
      <c r="C2533" s="127"/>
      <c r="D2533" s="127"/>
    </row>
    <row r="2534">
      <c r="A2534" s="127"/>
      <c r="B2534" s="127"/>
      <c r="C2534" s="127"/>
      <c r="D2534" s="127"/>
    </row>
    <row r="2535">
      <c r="A2535" s="127"/>
      <c r="B2535" s="127"/>
      <c r="C2535" s="127"/>
      <c r="D2535" s="127"/>
    </row>
    <row r="2536">
      <c r="A2536" s="127"/>
      <c r="B2536" s="127"/>
      <c r="C2536" s="127"/>
      <c r="D2536" s="127"/>
    </row>
    <row r="2537">
      <c r="A2537" s="127"/>
      <c r="B2537" s="127"/>
      <c r="C2537" s="127"/>
      <c r="D2537" s="127"/>
    </row>
    <row r="2538">
      <c r="A2538" s="127"/>
      <c r="B2538" s="127"/>
      <c r="C2538" s="127"/>
      <c r="D2538" s="127"/>
    </row>
    <row r="2539">
      <c r="A2539" s="127"/>
      <c r="B2539" s="127"/>
      <c r="C2539" s="127"/>
      <c r="D2539" s="127"/>
    </row>
    <row r="2540">
      <c r="A2540" s="127"/>
      <c r="B2540" s="127"/>
      <c r="C2540" s="127"/>
      <c r="D2540" s="127"/>
    </row>
    <row r="2541">
      <c r="A2541" s="127"/>
      <c r="B2541" s="127"/>
      <c r="C2541" s="127"/>
      <c r="D2541" s="127"/>
    </row>
    <row r="2542">
      <c r="A2542" s="127"/>
      <c r="B2542" s="127"/>
      <c r="C2542" s="127"/>
      <c r="D2542" s="127"/>
    </row>
    <row r="2543">
      <c r="A2543" s="127"/>
      <c r="B2543" s="127"/>
      <c r="C2543" s="127"/>
      <c r="D2543" s="127"/>
    </row>
    <row r="2544">
      <c r="A2544" s="127"/>
      <c r="B2544" s="127"/>
      <c r="C2544" s="127"/>
      <c r="D2544" s="127"/>
    </row>
    <row r="2545">
      <c r="A2545" s="127"/>
      <c r="B2545" s="127"/>
      <c r="C2545" s="127"/>
      <c r="D2545" s="127"/>
    </row>
    <row r="2546">
      <c r="A2546" s="127"/>
      <c r="B2546" s="127"/>
      <c r="C2546" s="127"/>
      <c r="D2546" s="127"/>
    </row>
    <row r="2547">
      <c r="A2547" s="127"/>
      <c r="B2547" s="127"/>
      <c r="C2547" s="127"/>
      <c r="D2547" s="127"/>
    </row>
    <row r="2548">
      <c r="A2548" s="127"/>
      <c r="B2548" s="127"/>
      <c r="C2548" s="127"/>
      <c r="D2548" s="127"/>
    </row>
    <row r="2549">
      <c r="A2549" s="127"/>
      <c r="B2549" s="127"/>
      <c r="C2549" s="127"/>
      <c r="D2549" s="127"/>
    </row>
    <row r="2550">
      <c r="A2550" s="127"/>
      <c r="B2550" s="127"/>
      <c r="C2550" s="127"/>
      <c r="D2550" s="127"/>
    </row>
    <row r="2551">
      <c r="A2551" s="127"/>
      <c r="B2551" s="127"/>
      <c r="C2551" s="127"/>
      <c r="D2551" s="127"/>
    </row>
    <row r="2552">
      <c r="A2552" s="127"/>
      <c r="B2552" s="127"/>
      <c r="C2552" s="127"/>
      <c r="D2552" s="127"/>
    </row>
    <row r="2553">
      <c r="A2553" s="127"/>
      <c r="B2553" s="127"/>
      <c r="C2553" s="127"/>
      <c r="D2553" s="127"/>
    </row>
    <row r="2554">
      <c r="A2554" s="127"/>
      <c r="B2554" s="127"/>
      <c r="C2554" s="127"/>
      <c r="D2554" s="127"/>
    </row>
    <row r="2555">
      <c r="A2555" s="127"/>
      <c r="B2555" s="127"/>
      <c r="C2555" s="127"/>
      <c r="D2555" s="127"/>
    </row>
    <row r="2556">
      <c r="A2556" s="127"/>
      <c r="B2556" s="127"/>
      <c r="C2556" s="127"/>
      <c r="D2556" s="127"/>
    </row>
    <row r="2557">
      <c r="A2557" s="127"/>
      <c r="B2557" s="127"/>
      <c r="C2557" s="127"/>
      <c r="D2557" s="127"/>
    </row>
    <row r="2558">
      <c r="A2558" s="127"/>
      <c r="B2558" s="127"/>
      <c r="C2558" s="127"/>
      <c r="D2558" s="127"/>
    </row>
    <row r="2559">
      <c r="A2559" s="127"/>
      <c r="B2559" s="127"/>
      <c r="C2559" s="127"/>
      <c r="D2559" s="127"/>
    </row>
    <row r="2560">
      <c r="A2560" s="127"/>
      <c r="B2560" s="127"/>
      <c r="C2560" s="127"/>
      <c r="D2560" s="127"/>
    </row>
    <row r="2561">
      <c r="A2561" s="127"/>
      <c r="B2561" s="127"/>
      <c r="C2561" s="127"/>
      <c r="D2561" s="127"/>
    </row>
    <row r="2562">
      <c r="A2562" s="127"/>
      <c r="B2562" s="127"/>
      <c r="C2562" s="127"/>
      <c r="D2562" s="127"/>
    </row>
    <row r="2563">
      <c r="A2563" s="127"/>
      <c r="B2563" s="127"/>
      <c r="C2563" s="127"/>
      <c r="D2563" s="127"/>
    </row>
    <row r="2564">
      <c r="A2564" s="127"/>
      <c r="B2564" s="127"/>
      <c r="C2564" s="127"/>
      <c r="D2564" s="127"/>
    </row>
    <row r="2565">
      <c r="A2565" s="127"/>
      <c r="B2565" s="127"/>
      <c r="C2565" s="127"/>
      <c r="D2565" s="127"/>
    </row>
    <row r="2566">
      <c r="A2566" s="127"/>
      <c r="B2566" s="127"/>
      <c r="C2566" s="127"/>
      <c r="D2566" s="127"/>
    </row>
    <row r="2567">
      <c r="A2567" s="127"/>
      <c r="B2567" s="127"/>
      <c r="C2567" s="127"/>
      <c r="D2567" s="127"/>
    </row>
    <row r="2568">
      <c r="A2568" s="127"/>
      <c r="B2568" s="127"/>
      <c r="C2568" s="127"/>
      <c r="D2568" s="127"/>
    </row>
    <row r="2569">
      <c r="A2569" s="127"/>
      <c r="B2569" s="127"/>
      <c r="C2569" s="127"/>
      <c r="D2569" s="127"/>
    </row>
    <row r="2570">
      <c r="A2570" s="127"/>
      <c r="B2570" s="127"/>
      <c r="C2570" s="127"/>
      <c r="D2570" s="127"/>
    </row>
    <row r="2571">
      <c r="A2571" s="127"/>
      <c r="B2571" s="127"/>
      <c r="C2571" s="127"/>
      <c r="D2571" s="127"/>
    </row>
    <row r="2572">
      <c r="A2572" s="127"/>
      <c r="B2572" s="127"/>
      <c r="C2572" s="127"/>
      <c r="D2572" s="127"/>
    </row>
    <row r="2573">
      <c r="A2573" s="127"/>
      <c r="B2573" s="127"/>
      <c r="C2573" s="127"/>
      <c r="D2573" s="127"/>
    </row>
    <row r="2574">
      <c r="A2574" s="127"/>
      <c r="B2574" s="127"/>
      <c r="C2574" s="127"/>
      <c r="D2574" s="127"/>
    </row>
    <row r="2575">
      <c r="A2575" s="127"/>
      <c r="B2575" s="127"/>
      <c r="C2575" s="127"/>
      <c r="D2575" s="127"/>
    </row>
    <row r="2576">
      <c r="A2576" s="127"/>
      <c r="B2576" s="127"/>
      <c r="C2576" s="127"/>
      <c r="D2576" s="127"/>
    </row>
    <row r="2577">
      <c r="A2577" s="127"/>
      <c r="B2577" s="127"/>
      <c r="C2577" s="127"/>
      <c r="D2577" s="127"/>
    </row>
    <row r="2578">
      <c r="A2578" s="127"/>
      <c r="B2578" s="127"/>
      <c r="C2578" s="127"/>
      <c r="D2578" s="127"/>
    </row>
    <row r="2579">
      <c r="A2579" s="127"/>
      <c r="B2579" s="127"/>
      <c r="C2579" s="127"/>
      <c r="D2579" s="127"/>
    </row>
    <row r="2580">
      <c r="A2580" s="127"/>
      <c r="B2580" s="127"/>
      <c r="C2580" s="127"/>
      <c r="D2580" s="127"/>
    </row>
    <row r="2581">
      <c r="A2581" s="127"/>
      <c r="B2581" s="127"/>
      <c r="C2581" s="127"/>
      <c r="D2581" s="127"/>
    </row>
    <row r="2582">
      <c r="A2582" s="127"/>
      <c r="B2582" s="127"/>
      <c r="C2582" s="127"/>
      <c r="D2582" s="127"/>
    </row>
    <row r="2583">
      <c r="A2583" s="127"/>
      <c r="B2583" s="127"/>
      <c r="C2583" s="127"/>
      <c r="D2583" s="127"/>
    </row>
    <row r="2584">
      <c r="A2584" s="127"/>
      <c r="B2584" s="127"/>
      <c r="C2584" s="127"/>
      <c r="D2584" s="127"/>
    </row>
    <row r="2585">
      <c r="A2585" s="127"/>
      <c r="B2585" s="127"/>
      <c r="C2585" s="127"/>
      <c r="D2585" s="127"/>
    </row>
    <row r="2586">
      <c r="A2586" s="127"/>
      <c r="B2586" s="127"/>
      <c r="C2586" s="127"/>
      <c r="D2586" s="127"/>
    </row>
    <row r="2587">
      <c r="A2587" s="127"/>
      <c r="B2587" s="127"/>
      <c r="C2587" s="127"/>
      <c r="D2587" s="127"/>
    </row>
    <row r="2588">
      <c r="A2588" s="127"/>
      <c r="B2588" s="127"/>
      <c r="C2588" s="127"/>
      <c r="D2588" s="127"/>
    </row>
    <row r="2589">
      <c r="A2589" s="127"/>
      <c r="B2589" s="127"/>
      <c r="C2589" s="127"/>
      <c r="D2589" s="127"/>
    </row>
    <row r="2590">
      <c r="A2590" s="127"/>
      <c r="B2590" s="127"/>
      <c r="C2590" s="127"/>
      <c r="D2590" s="127"/>
    </row>
    <row r="2591">
      <c r="A2591" s="127"/>
      <c r="B2591" s="127"/>
      <c r="C2591" s="127"/>
      <c r="D2591" s="127"/>
    </row>
    <row r="2592">
      <c r="A2592" s="127"/>
      <c r="B2592" s="127"/>
      <c r="C2592" s="127"/>
      <c r="D2592" s="127"/>
    </row>
    <row r="2593">
      <c r="A2593" s="127"/>
      <c r="B2593" s="127"/>
      <c r="C2593" s="127"/>
      <c r="D2593" s="127"/>
    </row>
    <row r="2594">
      <c r="A2594" s="127"/>
      <c r="B2594" s="127"/>
      <c r="C2594" s="127"/>
      <c r="D2594" s="127"/>
    </row>
    <row r="2595">
      <c r="A2595" s="127"/>
      <c r="B2595" s="127"/>
      <c r="C2595" s="127"/>
      <c r="D2595" s="127"/>
    </row>
    <row r="2596">
      <c r="A2596" s="127"/>
      <c r="B2596" s="127"/>
      <c r="C2596" s="127"/>
      <c r="D2596" s="127"/>
    </row>
    <row r="2597">
      <c r="A2597" s="127"/>
      <c r="B2597" s="127"/>
      <c r="C2597" s="127"/>
      <c r="D2597" s="127"/>
    </row>
    <row r="2598">
      <c r="A2598" s="127"/>
      <c r="B2598" s="127"/>
      <c r="C2598" s="127"/>
      <c r="D2598" s="127"/>
    </row>
    <row r="2599">
      <c r="A2599" s="127"/>
      <c r="B2599" s="127"/>
      <c r="C2599" s="127"/>
      <c r="D2599" s="127"/>
    </row>
    <row r="2600">
      <c r="A2600" s="127"/>
      <c r="B2600" s="127"/>
      <c r="C2600" s="127"/>
      <c r="D2600" s="127"/>
    </row>
    <row r="2601">
      <c r="A2601" s="127"/>
      <c r="B2601" s="127"/>
      <c r="C2601" s="127"/>
      <c r="D2601" s="127"/>
    </row>
    <row r="2602">
      <c r="A2602" s="127"/>
      <c r="B2602" s="127"/>
      <c r="C2602" s="127"/>
      <c r="D2602" s="127"/>
    </row>
    <row r="2603">
      <c r="A2603" s="127"/>
      <c r="B2603" s="127"/>
      <c r="C2603" s="127"/>
      <c r="D2603" s="127"/>
    </row>
    <row r="2604">
      <c r="A2604" s="127"/>
      <c r="B2604" s="127"/>
      <c r="C2604" s="127"/>
      <c r="D2604" s="127"/>
    </row>
    <row r="2605">
      <c r="A2605" s="127"/>
      <c r="B2605" s="127"/>
      <c r="C2605" s="127"/>
      <c r="D2605" s="127"/>
    </row>
    <row r="2606">
      <c r="A2606" s="127"/>
      <c r="B2606" s="127"/>
      <c r="C2606" s="127"/>
      <c r="D2606" s="127"/>
    </row>
    <row r="2607">
      <c r="A2607" s="127"/>
      <c r="B2607" s="127"/>
      <c r="C2607" s="127"/>
      <c r="D2607" s="127"/>
    </row>
    <row r="2608">
      <c r="A2608" s="127"/>
      <c r="B2608" s="127"/>
      <c r="C2608" s="127"/>
      <c r="D2608" s="127"/>
    </row>
    <row r="2609">
      <c r="A2609" s="127"/>
      <c r="B2609" s="127"/>
      <c r="C2609" s="127"/>
      <c r="D2609" s="127"/>
    </row>
    <row r="2610">
      <c r="A2610" s="127"/>
      <c r="B2610" s="127"/>
      <c r="C2610" s="127"/>
      <c r="D2610" s="127"/>
    </row>
    <row r="2611">
      <c r="A2611" s="127"/>
      <c r="B2611" s="127"/>
      <c r="C2611" s="127"/>
      <c r="D2611" s="127"/>
    </row>
    <row r="2612">
      <c r="A2612" s="127"/>
      <c r="B2612" s="127"/>
      <c r="C2612" s="127"/>
      <c r="D2612" s="127"/>
    </row>
    <row r="2613">
      <c r="A2613" s="127"/>
      <c r="B2613" s="127"/>
      <c r="C2613" s="127"/>
      <c r="D2613" s="127"/>
    </row>
    <row r="2614">
      <c r="A2614" s="127"/>
      <c r="B2614" s="127"/>
      <c r="C2614" s="127"/>
      <c r="D2614" s="127"/>
    </row>
    <row r="2615">
      <c r="A2615" s="127"/>
      <c r="B2615" s="127"/>
      <c r="C2615" s="127"/>
      <c r="D2615" s="127"/>
    </row>
    <row r="2616">
      <c r="A2616" s="127"/>
      <c r="B2616" s="127"/>
      <c r="C2616" s="127"/>
      <c r="D2616" s="127"/>
    </row>
    <row r="2617">
      <c r="A2617" s="127"/>
      <c r="B2617" s="127"/>
      <c r="C2617" s="127"/>
      <c r="D2617" s="127"/>
    </row>
    <row r="2618">
      <c r="A2618" s="127"/>
      <c r="B2618" s="127"/>
      <c r="C2618" s="127"/>
      <c r="D2618" s="127"/>
    </row>
    <row r="2619">
      <c r="A2619" s="127"/>
      <c r="B2619" s="127"/>
      <c r="C2619" s="127"/>
      <c r="D2619" s="127"/>
    </row>
    <row r="2620">
      <c r="A2620" s="127"/>
      <c r="B2620" s="127"/>
      <c r="C2620" s="127"/>
      <c r="D2620" s="127"/>
    </row>
    <row r="2621">
      <c r="A2621" s="127"/>
      <c r="B2621" s="127"/>
      <c r="C2621" s="127"/>
      <c r="D2621" s="127"/>
    </row>
    <row r="2622">
      <c r="A2622" s="127"/>
      <c r="B2622" s="127"/>
      <c r="C2622" s="127"/>
      <c r="D2622" s="127"/>
    </row>
    <row r="2623">
      <c r="A2623" s="127"/>
      <c r="B2623" s="127"/>
      <c r="C2623" s="127"/>
      <c r="D2623" s="127"/>
    </row>
    <row r="2624">
      <c r="A2624" s="127"/>
      <c r="B2624" s="127"/>
      <c r="C2624" s="127"/>
      <c r="D2624" s="127"/>
    </row>
    <row r="2625">
      <c r="A2625" s="127"/>
      <c r="B2625" s="127"/>
      <c r="C2625" s="127"/>
      <c r="D2625" s="127"/>
    </row>
    <row r="2626">
      <c r="A2626" s="127"/>
      <c r="B2626" s="127"/>
      <c r="C2626" s="127"/>
      <c r="D2626" s="127"/>
    </row>
    <row r="2627">
      <c r="A2627" s="127"/>
      <c r="B2627" s="127"/>
      <c r="C2627" s="127"/>
      <c r="D2627" s="127"/>
    </row>
    <row r="2628">
      <c r="A2628" s="127"/>
      <c r="B2628" s="127"/>
      <c r="C2628" s="127"/>
      <c r="D2628" s="127"/>
    </row>
    <row r="2629">
      <c r="A2629" s="127"/>
      <c r="B2629" s="127"/>
      <c r="C2629" s="127"/>
      <c r="D2629" s="127"/>
    </row>
    <row r="2630">
      <c r="A2630" s="127"/>
      <c r="B2630" s="127"/>
      <c r="C2630" s="127"/>
      <c r="D2630" s="127"/>
    </row>
    <row r="2631">
      <c r="A2631" s="127"/>
      <c r="B2631" s="127"/>
      <c r="C2631" s="127"/>
      <c r="D2631" s="127"/>
    </row>
    <row r="2632">
      <c r="A2632" s="127"/>
      <c r="B2632" s="127"/>
      <c r="C2632" s="127"/>
      <c r="D2632" s="127"/>
    </row>
    <row r="2633">
      <c r="A2633" s="127"/>
      <c r="B2633" s="127"/>
      <c r="C2633" s="127"/>
      <c r="D2633" s="127"/>
    </row>
    <row r="2634">
      <c r="A2634" s="127"/>
      <c r="B2634" s="127"/>
      <c r="C2634" s="127"/>
      <c r="D2634" s="127"/>
    </row>
    <row r="2635">
      <c r="A2635" s="127"/>
      <c r="B2635" s="127"/>
      <c r="C2635" s="127"/>
      <c r="D2635" s="127"/>
    </row>
    <row r="2636">
      <c r="A2636" s="127"/>
      <c r="B2636" s="127"/>
      <c r="C2636" s="127"/>
      <c r="D2636" s="127"/>
    </row>
    <row r="2637">
      <c r="A2637" s="127"/>
      <c r="B2637" s="127"/>
      <c r="C2637" s="127"/>
      <c r="D2637" s="127"/>
    </row>
    <row r="2638">
      <c r="A2638" s="127"/>
      <c r="B2638" s="127"/>
      <c r="C2638" s="127"/>
      <c r="D2638" s="127"/>
    </row>
    <row r="2639">
      <c r="A2639" s="127"/>
      <c r="B2639" s="127"/>
      <c r="C2639" s="127"/>
      <c r="D2639" s="127"/>
    </row>
    <row r="2640">
      <c r="A2640" s="127"/>
      <c r="B2640" s="127"/>
      <c r="C2640" s="127"/>
      <c r="D2640" s="127"/>
    </row>
    <row r="2641">
      <c r="A2641" s="127"/>
      <c r="B2641" s="127"/>
      <c r="C2641" s="127"/>
      <c r="D2641" s="127"/>
    </row>
    <row r="2642">
      <c r="A2642" s="127"/>
      <c r="B2642" s="127"/>
      <c r="C2642" s="127"/>
      <c r="D2642" s="127"/>
    </row>
    <row r="2643">
      <c r="A2643" s="127"/>
      <c r="B2643" s="127"/>
      <c r="C2643" s="127"/>
      <c r="D2643" s="127"/>
    </row>
    <row r="2644">
      <c r="A2644" s="127"/>
      <c r="B2644" s="127"/>
      <c r="C2644" s="127"/>
      <c r="D2644" s="127"/>
    </row>
    <row r="2645">
      <c r="A2645" s="127"/>
      <c r="B2645" s="127"/>
      <c r="C2645" s="127"/>
      <c r="D2645" s="127"/>
    </row>
    <row r="2646">
      <c r="A2646" s="127"/>
      <c r="B2646" s="127"/>
      <c r="C2646" s="127"/>
      <c r="D2646" s="127"/>
    </row>
    <row r="2647">
      <c r="A2647" s="127"/>
      <c r="B2647" s="127"/>
      <c r="C2647" s="127"/>
      <c r="D2647" s="127"/>
    </row>
    <row r="2648">
      <c r="A2648" s="127"/>
      <c r="B2648" s="127"/>
      <c r="C2648" s="127"/>
      <c r="D2648" s="127"/>
    </row>
    <row r="2649">
      <c r="A2649" s="127"/>
      <c r="B2649" s="127"/>
      <c r="C2649" s="127"/>
      <c r="D2649" s="127"/>
    </row>
    <row r="2650">
      <c r="A2650" s="127"/>
      <c r="B2650" s="127"/>
      <c r="C2650" s="127"/>
      <c r="D2650" s="127"/>
    </row>
    <row r="2651">
      <c r="A2651" s="127"/>
      <c r="B2651" s="127"/>
      <c r="C2651" s="127"/>
      <c r="D2651" s="127"/>
    </row>
    <row r="2652">
      <c r="A2652" s="127"/>
      <c r="B2652" s="127"/>
      <c r="C2652" s="127"/>
      <c r="D2652" s="127"/>
    </row>
    <row r="2653">
      <c r="A2653" s="127"/>
      <c r="B2653" s="127"/>
      <c r="C2653" s="127"/>
      <c r="D2653" s="127"/>
    </row>
    <row r="2654">
      <c r="A2654" s="127"/>
      <c r="B2654" s="127"/>
      <c r="C2654" s="127"/>
      <c r="D2654" s="127"/>
    </row>
    <row r="2655">
      <c r="A2655" s="127"/>
      <c r="B2655" s="127"/>
      <c r="C2655" s="127"/>
      <c r="D2655" s="127"/>
    </row>
    <row r="2656">
      <c r="A2656" s="127"/>
      <c r="B2656" s="127"/>
      <c r="C2656" s="127"/>
      <c r="D2656" s="127"/>
    </row>
    <row r="2657">
      <c r="A2657" s="127"/>
      <c r="B2657" s="127"/>
      <c r="C2657" s="127"/>
      <c r="D2657" s="127"/>
    </row>
    <row r="2658">
      <c r="A2658" s="127"/>
      <c r="B2658" s="127"/>
      <c r="C2658" s="127"/>
      <c r="D2658" s="127"/>
    </row>
    <row r="2659">
      <c r="A2659" s="127"/>
      <c r="B2659" s="127"/>
      <c r="C2659" s="127"/>
      <c r="D2659" s="127"/>
    </row>
    <row r="2660">
      <c r="A2660" s="127"/>
      <c r="B2660" s="127"/>
      <c r="C2660" s="127"/>
      <c r="D2660" s="127"/>
    </row>
    <row r="2661">
      <c r="A2661" s="127"/>
      <c r="B2661" s="127"/>
      <c r="C2661" s="127"/>
      <c r="D2661" s="127"/>
    </row>
    <row r="2662">
      <c r="A2662" s="127"/>
      <c r="B2662" s="127"/>
      <c r="C2662" s="127"/>
      <c r="D2662" s="127"/>
    </row>
    <row r="2663">
      <c r="A2663" s="127"/>
      <c r="B2663" s="127"/>
      <c r="C2663" s="127"/>
      <c r="D2663" s="127"/>
    </row>
    <row r="2664">
      <c r="A2664" s="127"/>
      <c r="B2664" s="127"/>
      <c r="C2664" s="127"/>
      <c r="D2664" s="127"/>
    </row>
    <row r="2665">
      <c r="A2665" s="127"/>
      <c r="B2665" s="127"/>
      <c r="C2665" s="127"/>
      <c r="D2665" s="127"/>
    </row>
    <row r="2666">
      <c r="A2666" s="127"/>
      <c r="B2666" s="127"/>
      <c r="C2666" s="127"/>
      <c r="D2666" s="127"/>
    </row>
    <row r="2667">
      <c r="A2667" s="127"/>
      <c r="B2667" s="127"/>
      <c r="C2667" s="127"/>
      <c r="D2667" s="127"/>
    </row>
    <row r="2668">
      <c r="A2668" s="127"/>
      <c r="B2668" s="127"/>
      <c r="C2668" s="127"/>
      <c r="D2668" s="127"/>
    </row>
    <row r="2669">
      <c r="A2669" s="127"/>
      <c r="B2669" s="127"/>
      <c r="C2669" s="127"/>
      <c r="D2669" s="127"/>
    </row>
    <row r="2670">
      <c r="A2670" s="127"/>
      <c r="B2670" s="127"/>
      <c r="C2670" s="127"/>
      <c r="D2670" s="127"/>
    </row>
    <row r="2671">
      <c r="A2671" s="127"/>
      <c r="B2671" s="127"/>
      <c r="C2671" s="127"/>
      <c r="D2671" s="127"/>
    </row>
    <row r="2672">
      <c r="A2672" s="127"/>
      <c r="B2672" s="127"/>
      <c r="C2672" s="127"/>
      <c r="D2672" s="127"/>
    </row>
    <row r="2673">
      <c r="A2673" s="127"/>
      <c r="B2673" s="127"/>
      <c r="C2673" s="127"/>
      <c r="D2673" s="127"/>
    </row>
    <row r="2674">
      <c r="A2674" s="127"/>
      <c r="B2674" s="127"/>
      <c r="C2674" s="127"/>
      <c r="D2674" s="127"/>
    </row>
    <row r="2675">
      <c r="A2675" s="127"/>
      <c r="B2675" s="127"/>
      <c r="C2675" s="127"/>
      <c r="D2675" s="127"/>
    </row>
    <row r="2676">
      <c r="A2676" s="127"/>
      <c r="B2676" s="127"/>
      <c r="C2676" s="127"/>
      <c r="D2676" s="127"/>
    </row>
    <row r="2677">
      <c r="A2677" s="127"/>
      <c r="B2677" s="127"/>
      <c r="C2677" s="127"/>
      <c r="D2677" s="127"/>
    </row>
    <row r="2678">
      <c r="A2678" s="127"/>
      <c r="B2678" s="127"/>
      <c r="C2678" s="127"/>
      <c r="D2678" s="127"/>
    </row>
    <row r="2679">
      <c r="A2679" s="127"/>
      <c r="B2679" s="127"/>
      <c r="C2679" s="127"/>
      <c r="D2679" s="127"/>
    </row>
    <row r="2680">
      <c r="A2680" s="127"/>
      <c r="B2680" s="127"/>
      <c r="C2680" s="127"/>
      <c r="D2680" s="127"/>
    </row>
    <row r="2681">
      <c r="A2681" s="127"/>
      <c r="B2681" s="127"/>
      <c r="C2681" s="127"/>
      <c r="D2681" s="127"/>
    </row>
    <row r="2682">
      <c r="A2682" s="127"/>
      <c r="B2682" s="127"/>
      <c r="C2682" s="127"/>
      <c r="D2682" s="127"/>
    </row>
    <row r="2683">
      <c r="A2683" s="127"/>
      <c r="B2683" s="127"/>
      <c r="C2683" s="127"/>
      <c r="D2683" s="127"/>
    </row>
    <row r="2684">
      <c r="A2684" s="127"/>
      <c r="B2684" s="127"/>
      <c r="C2684" s="127"/>
      <c r="D2684" s="127"/>
    </row>
    <row r="2685">
      <c r="A2685" s="127"/>
      <c r="B2685" s="127"/>
      <c r="C2685" s="127"/>
      <c r="D2685" s="127"/>
    </row>
    <row r="2686">
      <c r="A2686" s="127"/>
      <c r="B2686" s="127"/>
      <c r="C2686" s="127"/>
      <c r="D2686" s="127"/>
    </row>
    <row r="2687">
      <c r="A2687" s="127"/>
      <c r="B2687" s="127"/>
      <c r="C2687" s="127"/>
      <c r="D2687" s="127"/>
    </row>
    <row r="2688">
      <c r="A2688" s="127"/>
      <c r="B2688" s="127"/>
      <c r="C2688" s="127"/>
      <c r="D2688" s="127"/>
    </row>
    <row r="2689">
      <c r="A2689" s="127"/>
      <c r="B2689" s="127"/>
      <c r="C2689" s="127"/>
      <c r="D2689" s="127"/>
    </row>
    <row r="2690">
      <c r="A2690" s="127"/>
      <c r="B2690" s="127"/>
      <c r="C2690" s="127"/>
      <c r="D2690" s="127"/>
    </row>
    <row r="2691">
      <c r="A2691" s="127"/>
      <c r="B2691" s="127"/>
      <c r="C2691" s="127"/>
      <c r="D2691" s="127"/>
    </row>
    <row r="2692">
      <c r="A2692" s="127"/>
      <c r="B2692" s="127"/>
      <c r="C2692" s="127"/>
      <c r="D2692" s="127"/>
    </row>
    <row r="2693">
      <c r="A2693" s="127"/>
      <c r="B2693" s="127"/>
      <c r="C2693" s="127"/>
      <c r="D2693" s="127"/>
    </row>
    <row r="2694">
      <c r="A2694" s="127"/>
      <c r="B2694" s="127"/>
      <c r="C2694" s="127"/>
      <c r="D2694" s="127"/>
    </row>
    <row r="2695">
      <c r="A2695" s="127"/>
      <c r="B2695" s="127"/>
      <c r="C2695" s="127"/>
      <c r="D2695" s="127"/>
    </row>
    <row r="2696">
      <c r="A2696" s="127"/>
      <c r="B2696" s="127"/>
      <c r="C2696" s="127"/>
      <c r="D2696" s="127"/>
    </row>
    <row r="2697">
      <c r="A2697" s="127"/>
      <c r="B2697" s="127"/>
      <c r="C2697" s="127"/>
      <c r="D2697" s="127"/>
    </row>
    <row r="2698">
      <c r="A2698" s="127"/>
      <c r="B2698" s="127"/>
      <c r="C2698" s="127"/>
      <c r="D2698" s="127"/>
    </row>
    <row r="2699">
      <c r="A2699" s="127"/>
      <c r="B2699" s="127"/>
      <c r="C2699" s="127"/>
      <c r="D2699" s="127"/>
    </row>
    <row r="2700">
      <c r="A2700" s="127"/>
      <c r="B2700" s="127"/>
      <c r="C2700" s="127"/>
      <c r="D2700" s="127"/>
    </row>
    <row r="2701">
      <c r="A2701" s="127"/>
      <c r="B2701" s="127"/>
      <c r="C2701" s="127"/>
      <c r="D2701" s="127"/>
    </row>
    <row r="2702">
      <c r="A2702" s="127"/>
      <c r="B2702" s="127"/>
      <c r="C2702" s="127"/>
      <c r="D2702" s="127"/>
    </row>
    <row r="2703">
      <c r="A2703" s="127"/>
      <c r="B2703" s="127"/>
      <c r="C2703" s="127"/>
      <c r="D2703" s="127"/>
    </row>
    <row r="2704">
      <c r="A2704" s="127"/>
      <c r="B2704" s="127"/>
      <c r="C2704" s="127"/>
      <c r="D2704" s="127"/>
    </row>
    <row r="2705">
      <c r="A2705" s="127"/>
      <c r="B2705" s="127"/>
      <c r="C2705" s="127"/>
      <c r="D2705" s="127"/>
    </row>
    <row r="2706">
      <c r="A2706" s="127"/>
      <c r="B2706" s="127"/>
      <c r="C2706" s="127"/>
      <c r="D2706" s="127"/>
    </row>
    <row r="2707">
      <c r="A2707" s="127"/>
      <c r="B2707" s="127"/>
      <c r="C2707" s="127"/>
      <c r="D2707" s="127"/>
    </row>
    <row r="2708">
      <c r="A2708" s="127"/>
      <c r="B2708" s="127"/>
      <c r="C2708" s="127"/>
      <c r="D2708" s="127"/>
    </row>
    <row r="2709">
      <c r="A2709" s="127"/>
      <c r="B2709" s="127"/>
      <c r="C2709" s="127"/>
      <c r="D2709" s="127"/>
    </row>
    <row r="2710">
      <c r="A2710" s="127"/>
      <c r="B2710" s="127"/>
      <c r="C2710" s="127"/>
      <c r="D2710" s="127"/>
    </row>
    <row r="2711">
      <c r="A2711" s="127"/>
      <c r="B2711" s="127"/>
      <c r="C2711" s="127"/>
      <c r="D2711" s="127"/>
    </row>
    <row r="2712">
      <c r="A2712" s="127"/>
      <c r="B2712" s="127"/>
      <c r="C2712" s="127"/>
      <c r="D2712" s="127"/>
    </row>
    <row r="2713">
      <c r="A2713" s="127"/>
      <c r="B2713" s="127"/>
      <c r="C2713" s="127"/>
      <c r="D2713" s="127"/>
    </row>
    <row r="2714">
      <c r="A2714" s="127"/>
      <c r="B2714" s="127"/>
      <c r="C2714" s="127"/>
      <c r="D2714" s="127"/>
    </row>
    <row r="2715">
      <c r="A2715" s="127"/>
      <c r="B2715" s="127"/>
      <c r="C2715" s="127"/>
      <c r="D2715" s="127"/>
    </row>
    <row r="2716">
      <c r="A2716" s="127"/>
      <c r="B2716" s="127"/>
      <c r="C2716" s="127"/>
      <c r="D2716" s="127"/>
    </row>
    <row r="2717">
      <c r="A2717" s="127"/>
      <c r="B2717" s="127"/>
      <c r="C2717" s="127"/>
      <c r="D2717" s="127"/>
    </row>
    <row r="2718">
      <c r="A2718" s="127"/>
      <c r="B2718" s="127"/>
      <c r="C2718" s="127"/>
      <c r="D2718" s="127"/>
    </row>
    <row r="2719">
      <c r="A2719" s="127"/>
      <c r="B2719" s="127"/>
      <c r="C2719" s="127"/>
      <c r="D2719" s="127"/>
    </row>
    <row r="2720">
      <c r="A2720" s="127"/>
      <c r="B2720" s="127"/>
      <c r="C2720" s="127"/>
      <c r="D2720" s="127"/>
    </row>
    <row r="2721">
      <c r="A2721" s="127"/>
      <c r="B2721" s="127"/>
      <c r="C2721" s="127"/>
      <c r="D2721" s="127"/>
    </row>
    <row r="2722">
      <c r="A2722" s="127"/>
      <c r="B2722" s="127"/>
      <c r="C2722" s="127"/>
      <c r="D2722" s="127"/>
    </row>
    <row r="2723">
      <c r="A2723" s="127"/>
      <c r="B2723" s="127"/>
      <c r="C2723" s="127"/>
      <c r="D2723" s="127"/>
    </row>
    <row r="2724">
      <c r="A2724" s="127"/>
      <c r="B2724" s="127"/>
      <c r="C2724" s="127"/>
      <c r="D2724" s="127"/>
    </row>
    <row r="2725">
      <c r="A2725" s="127"/>
      <c r="B2725" s="127"/>
      <c r="C2725" s="127"/>
      <c r="D2725" s="127"/>
    </row>
    <row r="2726">
      <c r="A2726" s="127"/>
      <c r="B2726" s="127"/>
      <c r="C2726" s="127"/>
      <c r="D2726" s="127"/>
    </row>
    <row r="2727">
      <c r="A2727" s="127"/>
      <c r="B2727" s="127"/>
      <c r="C2727" s="127"/>
      <c r="D2727" s="127"/>
    </row>
    <row r="2728">
      <c r="A2728" s="127"/>
      <c r="B2728" s="127"/>
      <c r="C2728" s="127"/>
      <c r="D2728" s="127"/>
    </row>
    <row r="2729">
      <c r="A2729" s="127"/>
      <c r="B2729" s="127"/>
      <c r="C2729" s="127"/>
      <c r="D2729" s="127"/>
    </row>
    <row r="2730">
      <c r="A2730" s="127"/>
      <c r="B2730" s="127"/>
      <c r="C2730" s="127"/>
      <c r="D2730" s="127"/>
    </row>
    <row r="2731">
      <c r="A2731" s="127"/>
      <c r="B2731" s="127"/>
      <c r="C2731" s="127"/>
      <c r="D2731" s="127"/>
    </row>
    <row r="2732">
      <c r="A2732" s="127"/>
      <c r="B2732" s="127"/>
      <c r="C2732" s="127"/>
      <c r="D2732" s="127"/>
    </row>
    <row r="2733">
      <c r="A2733" s="127"/>
      <c r="B2733" s="127"/>
      <c r="C2733" s="127"/>
      <c r="D2733" s="127"/>
    </row>
    <row r="2734">
      <c r="A2734" s="127"/>
      <c r="B2734" s="127"/>
      <c r="C2734" s="127"/>
      <c r="D2734" s="127"/>
    </row>
    <row r="2735">
      <c r="A2735" s="127"/>
      <c r="B2735" s="127"/>
      <c r="C2735" s="127"/>
      <c r="D2735" s="127"/>
    </row>
    <row r="2736">
      <c r="A2736" s="127"/>
      <c r="B2736" s="127"/>
      <c r="C2736" s="127"/>
      <c r="D2736" s="127"/>
    </row>
    <row r="2737">
      <c r="A2737" s="127"/>
      <c r="B2737" s="127"/>
      <c r="C2737" s="127"/>
      <c r="D2737" s="127"/>
    </row>
    <row r="2738">
      <c r="A2738" s="127"/>
      <c r="B2738" s="127"/>
      <c r="C2738" s="127"/>
      <c r="D2738" s="127"/>
    </row>
    <row r="2739">
      <c r="A2739" s="127"/>
      <c r="B2739" s="127"/>
      <c r="C2739" s="127"/>
      <c r="D2739" s="127"/>
    </row>
    <row r="2740">
      <c r="A2740" s="127"/>
      <c r="B2740" s="127"/>
      <c r="C2740" s="127"/>
      <c r="D2740" s="127"/>
    </row>
    <row r="2741">
      <c r="A2741" s="127"/>
      <c r="B2741" s="127"/>
      <c r="C2741" s="127"/>
      <c r="D2741" s="127"/>
    </row>
    <row r="2742">
      <c r="A2742" s="127"/>
      <c r="B2742" s="127"/>
      <c r="C2742" s="127"/>
      <c r="D2742" s="127"/>
    </row>
    <row r="2743">
      <c r="A2743" s="127"/>
      <c r="B2743" s="127"/>
      <c r="C2743" s="127"/>
      <c r="D2743" s="127"/>
    </row>
    <row r="2744">
      <c r="A2744" s="127"/>
      <c r="B2744" s="127"/>
      <c r="C2744" s="127"/>
      <c r="D2744" s="127"/>
    </row>
    <row r="2745">
      <c r="A2745" s="127"/>
      <c r="B2745" s="127"/>
      <c r="C2745" s="127"/>
      <c r="D2745" s="127"/>
    </row>
    <row r="2746">
      <c r="A2746" s="127"/>
      <c r="B2746" s="127"/>
      <c r="C2746" s="127"/>
      <c r="D2746" s="127"/>
    </row>
    <row r="2747">
      <c r="A2747" s="127"/>
      <c r="B2747" s="127"/>
      <c r="C2747" s="127"/>
      <c r="D2747" s="127"/>
    </row>
    <row r="2748">
      <c r="A2748" s="127"/>
      <c r="B2748" s="127"/>
      <c r="C2748" s="127"/>
      <c r="D2748" s="127"/>
    </row>
    <row r="2749">
      <c r="A2749" s="127"/>
      <c r="B2749" s="127"/>
      <c r="C2749" s="127"/>
      <c r="D2749" s="127"/>
    </row>
    <row r="2750">
      <c r="A2750" s="127"/>
      <c r="B2750" s="127"/>
      <c r="C2750" s="127"/>
      <c r="D2750" s="127"/>
    </row>
    <row r="2751">
      <c r="A2751" s="127"/>
      <c r="B2751" s="127"/>
      <c r="C2751" s="127"/>
      <c r="D2751" s="127"/>
    </row>
    <row r="2752">
      <c r="A2752" s="127"/>
      <c r="B2752" s="127"/>
      <c r="C2752" s="127"/>
      <c r="D2752" s="127"/>
    </row>
    <row r="2753">
      <c r="A2753" s="127"/>
      <c r="B2753" s="127"/>
      <c r="C2753" s="127"/>
      <c r="D2753" s="127"/>
    </row>
    <row r="2754">
      <c r="A2754" s="127"/>
      <c r="B2754" s="127"/>
      <c r="C2754" s="127"/>
      <c r="D2754" s="127"/>
    </row>
    <row r="2755">
      <c r="A2755" s="127"/>
      <c r="B2755" s="127"/>
      <c r="C2755" s="127"/>
      <c r="D2755" s="127"/>
    </row>
    <row r="2756">
      <c r="A2756" s="127"/>
      <c r="B2756" s="127"/>
      <c r="C2756" s="127"/>
      <c r="D2756" s="127"/>
    </row>
    <row r="2757">
      <c r="A2757" s="127"/>
      <c r="B2757" s="127"/>
      <c r="C2757" s="127"/>
      <c r="D2757" s="127"/>
    </row>
    <row r="2758">
      <c r="A2758" s="127"/>
      <c r="B2758" s="127"/>
      <c r="C2758" s="127"/>
      <c r="D2758" s="127"/>
    </row>
    <row r="2759">
      <c r="A2759" s="127"/>
      <c r="B2759" s="127"/>
      <c r="C2759" s="127"/>
      <c r="D2759" s="127"/>
    </row>
    <row r="2760">
      <c r="A2760" s="127"/>
      <c r="B2760" s="127"/>
      <c r="C2760" s="127"/>
      <c r="D2760" s="127"/>
    </row>
    <row r="2761">
      <c r="A2761" s="127"/>
      <c r="B2761" s="127"/>
      <c r="C2761" s="127"/>
      <c r="D2761" s="127"/>
    </row>
    <row r="2762">
      <c r="A2762" s="127"/>
      <c r="B2762" s="127"/>
      <c r="C2762" s="127"/>
      <c r="D2762" s="127"/>
    </row>
    <row r="2763">
      <c r="A2763" s="127"/>
      <c r="B2763" s="127"/>
      <c r="C2763" s="127"/>
      <c r="D2763" s="127"/>
    </row>
    <row r="2764">
      <c r="A2764" s="127"/>
      <c r="B2764" s="127"/>
      <c r="C2764" s="127"/>
      <c r="D2764" s="127"/>
    </row>
    <row r="2765">
      <c r="A2765" s="127"/>
      <c r="B2765" s="127"/>
      <c r="C2765" s="127"/>
      <c r="D2765" s="127"/>
    </row>
    <row r="2766">
      <c r="A2766" s="127"/>
      <c r="B2766" s="127"/>
      <c r="C2766" s="127"/>
      <c r="D2766" s="127"/>
    </row>
    <row r="2767">
      <c r="A2767" s="127"/>
      <c r="B2767" s="127"/>
      <c r="C2767" s="127"/>
      <c r="D2767" s="127"/>
    </row>
    <row r="2768">
      <c r="A2768" s="127"/>
      <c r="B2768" s="127"/>
      <c r="C2768" s="127"/>
      <c r="D2768" s="127"/>
    </row>
    <row r="2769">
      <c r="A2769" s="127"/>
      <c r="B2769" s="127"/>
      <c r="C2769" s="127"/>
      <c r="D2769" s="127"/>
    </row>
    <row r="2770">
      <c r="A2770" s="127"/>
      <c r="B2770" s="127"/>
      <c r="C2770" s="127"/>
      <c r="D2770" s="127"/>
    </row>
    <row r="2771">
      <c r="A2771" s="127"/>
      <c r="B2771" s="127"/>
      <c r="C2771" s="127"/>
      <c r="D2771" s="127"/>
    </row>
    <row r="2772">
      <c r="A2772" s="127"/>
      <c r="B2772" s="127"/>
      <c r="C2772" s="127"/>
      <c r="D2772" s="127"/>
    </row>
    <row r="2773">
      <c r="A2773" s="127"/>
      <c r="B2773" s="127"/>
      <c r="C2773" s="127"/>
      <c r="D2773" s="127"/>
    </row>
    <row r="2774">
      <c r="A2774" s="127"/>
      <c r="B2774" s="127"/>
      <c r="C2774" s="127"/>
      <c r="D2774" s="127"/>
    </row>
    <row r="2775">
      <c r="A2775" s="127"/>
      <c r="B2775" s="127"/>
      <c r="C2775" s="127"/>
      <c r="D2775" s="127"/>
    </row>
    <row r="2776">
      <c r="A2776" s="127"/>
      <c r="B2776" s="127"/>
      <c r="C2776" s="127"/>
      <c r="D2776" s="127"/>
    </row>
    <row r="2777">
      <c r="A2777" s="127"/>
      <c r="B2777" s="127"/>
      <c r="C2777" s="127"/>
      <c r="D2777" s="127"/>
    </row>
    <row r="2778">
      <c r="A2778" s="127"/>
      <c r="B2778" s="127"/>
      <c r="C2778" s="127"/>
      <c r="D2778" s="127"/>
    </row>
    <row r="2779">
      <c r="A2779" s="127"/>
      <c r="B2779" s="127"/>
      <c r="C2779" s="127"/>
      <c r="D2779" s="127"/>
    </row>
    <row r="2780">
      <c r="A2780" s="127"/>
      <c r="B2780" s="127"/>
      <c r="C2780" s="127"/>
      <c r="D2780" s="127"/>
    </row>
    <row r="2781">
      <c r="A2781" s="127"/>
      <c r="B2781" s="127"/>
      <c r="C2781" s="127"/>
      <c r="D2781" s="127"/>
    </row>
    <row r="2782">
      <c r="A2782" s="127"/>
      <c r="B2782" s="127"/>
      <c r="C2782" s="127"/>
      <c r="D2782" s="127"/>
    </row>
    <row r="2783">
      <c r="A2783" s="127"/>
      <c r="B2783" s="127"/>
      <c r="C2783" s="127"/>
      <c r="D2783" s="127"/>
    </row>
    <row r="2784">
      <c r="A2784" s="127"/>
      <c r="B2784" s="127"/>
      <c r="C2784" s="127"/>
      <c r="D2784" s="127"/>
    </row>
    <row r="2785">
      <c r="A2785" s="127"/>
      <c r="B2785" s="127"/>
      <c r="C2785" s="127"/>
      <c r="D2785" s="127"/>
    </row>
    <row r="2786">
      <c r="A2786" s="127"/>
      <c r="B2786" s="127"/>
      <c r="C2786" s="127"/>
      <c r="D2786" s="127"/>
    </row>
    <row r="2787">
      <c r="A2787" s="127"/>
      <c r="B2787" s="127"/>
      <c r="C2787" s="127"/>
      <c r="D2787" s="127"/>
    </row>
    <row r="2788">
      <c r="A2788" s="127"/>
      <c r="B2788" s="127"/>
      <c r="C2788" s="127"/>
      <c r="D2788" s="127"/>
    </row>
    <row r="2789">
      <c r="A2789" s="127"/>
      <c r="B2789" s="127"/>
      <c r="C2789" s="127"/>
      <c r="D2789" s="127"/>
    </row>
    <row r="2790">
      <c r="A2790" s="127"/>
      <c r="B2790" s="127"/>
      <c r="C2790" s="127"/>
      <c r="D2790" s="127"/>
    </row>
    <row r="2791">
      <c r="A2791" s="127"/>
      <c r="B2791" s="127"/>
      <c r="C2791" s="127"/>
      <c r="D2791" s="127"/>
    </row>
    <row r="2792">
      <c r="A2792" s="127"/>
      <c r="B2792" s="127"/>
      <c r="C2792" s="127"/>
      <c r="D2792" s="127"/>
    </row>
    <row r="2793">
      <c r="A2793" s="127"/>
      <c r="B2793" s="127"/>
      <c r="C2793" s="127"/>
      <c r="D2793" s="127"/>
    </row>
    <row r="2794">
      <c r="A2794" s="127"/>
      <c r="B2794" s="127"/>
      <c r="C2794" s="127"/>
      <c r="D2794" s="127"/>
    </row>
    <row r="2795">
      <c r="A2795" s="127"/>
      <c r="B2795" s="127"/>
      <c r="C2795" s="127"/>
      <c r="D2795" s="127"/>
    </row>
    <row r="2796">
      <c r="A2796" s="127"/>
      <c r="B2796" s="127"/>
      <c r="C2796" s="127"/>
      <c r="D2796" s="127"/>
    </row>
    <row r="2797">
      <c r="A2797" s="127"/>
      <c r="B2797" s="127"/>
      <c r="C2797" s="127"/>
      <c r="D2797" s="127"/>
    </row>
    <row r="2798">
      <c r="A2798" s="127"/>
      <c r="B2798" s="127"/>
      <c r="C2798" s="127"/>
      <c r="D2798" s="127"/>
    </row>
    <row r="2799">
      <c r="A2799" s="127"/>
      <c r="B2799" s="127"/>
      <c r="C2799" s="127"/>
      <c r="D2799" s="127"/>
    </row>
    <row r="2800">
      <c r="A2800" s="127"/>
      <c r="B2800" s="127"/>
      <c r="C2800" s="127"/>
      <c r="D2800" s="127"/>
    </row>
    <row r="2801">
      <c r="A2801" s="127"/>
      <c r="B2801" s="127"/>
      <c r="C2801" s="127"/>
      <c r="D2801" s="127"/>
    </row>
    <row r="2802">
      <c r="A2802" s="127"/>
      <c r="B2802" s="127"/>
      <c r="C2802" s="127"/>
      <c r="D2802" s="127"/>
    </row>
    <row r="2803">
      <c r="A2803" s="127"/>
      <c r="B2803" s="127"/>
      <c r="C2803" s="127"/>
      <c r="D2803" s="127"/>
    </row>
    <row r="2804">
      <c r="A2804" s="127"/>
      <c r="B2804" s="127"/>
      <c r="C2804" s="127"/>
      <c r="D2804" s="127"/>
    </row>
    <row r="2805">
      <c r="A2805" s="127"/>
      <c r="B2805" s="127"/>
      <c r="C2805" s="127"/>
      <c r="D2805" s="127"/>
    </row>
    <row r="2806">
      <c r="A2806" s="127"/>
      <c r="B2806" s="127"/>
      <c r="C2806" s="127"/>
      <c r="D2806" s="127"/>
    </row>
    <row r="2807">
      <c r="A2807" s="127"/>
      <c r="B2807" s="127"/>
      <c r="C2807" s="127"/>
      <c r="D2807" s="127"/>
    </row>
    <row r="2808">
      <c r="A2808" s="127"/>
      <c r="B2808" s="127"/>
      <c r="C2808" s="127"/>
      <c r="D2808" s="127"/>
    </row>
    <row r="2809">
      <c r="A2809" s="127"/>
      <c r="B2809" s="127"/>
      <c r="C2809" s="127"/>
      <c r="D2809" s="127"/>
    </row>
    <row r="2810">
      <c r="A2810" s="127"/>
      <c r="B2810" s="127"/>
      <c r="C2810" s="127"/>
      <c r="D2810" s="127"/>
    </row>
    <row r="2811">
      <c r="A2811" s="127"/>
      <c r="B2811" s="127"/>
      <c r="C2811" s="127"/>
      <c r="D2811" s="127"/>
    </row>
    <row r="2812">
      <c r="A2812" s="127"/>
      <c r="B2812" s="127"/>
      <c r="C2812" s="127"/>
      <c r="D2812" s="127"/>
    </row>
    <row r="2813">
      <c r="A2813" s="127"/>
      <c r="B2813" s="127"/>
      <c r="C2813" s="127"/>
      <c r="D2813" s="127"/>
    </row>
    <row r="2814">
      <c r="A2814" s="127"/>
      <c r="B2814" s="127"/>
      <c r="C2814" s="127"/>
      <c r="D2814" s="127"/>
    </row>
    <row r="2815">
      <c r="A2815" s="127"/>
      <c r="B2815" s="127"/>
      <c r="C2815" s="127"/>
      <c r="D2815" s="127"/>
    </row>
    <row r="2816">
      <c r="A2816" s="127"/>
      <c r="B2816" s="127"/>
      <c r="C2816" s="127"/>
      <c r="D2816" s="127"/>
    </row>
    <row r="2817">
      <c r="A2817" s="127"/>
      <c r="B2817" s="127"/>
      <c r="C2817" s="127"/>
      <c r="D2817" s="127"/>
    </row>
    <row r="2818">
      <c r="A2818" s="127"/>
      <c r="B2818" s="127"/>
      <c r="C2818" s="127"/>
      <c r="D2818" s="127"/>
    </row>
    <row r="2819">
      <c r="A2819" s="127"/>
      <c r="B2819" s="127"/>
      <c r="C2819" s="127"/>
      <c r="D2819" s="127"/>
    </row>
    <row r="2820">
      <c r="A2820" s="127"/>
      <c r="B2820" s="127"/>
      <c r="C2820" s="127"/>
      <c r="D2820" s="127"/>
    </row>
    <row r="2821">
      <c r="A2821" s="127"/>
      <c r="B2821" s="127"/>
      <c r="C2821" s="127"/>
      <c r="D2821" s="127"/>
    </row>
    <row r="2822">
      <c r="A2822" s="127"/>
      <c r="B2822" s="127"/>
      <c r="C2822" s="127"/>
      <c r="D2822" s="127"/>
    </row>
    <row r="2823">
      <c r="A2823" s="127"/>
      <c r="B2823" s="127"/>
      <c r="C2823" s="127"/>
      <c r="D2823" s="127"/>
    </row>
    <row r="2824">
      <c r="A2824" s="127"/>
      <c r="B2824" s="127"/>
      <c r="C2824" s="127"/>
      <c r="D2824" s="127"/>
    </row>
    <row r="2825">
      <c r="A2825" s="127"/>
      <c r="B2825" s="127"/>
      <c r="C2825" s="127"/>
      <c r="D2825" s="127"/>
    </row>
    <row r="2826">
      <c r="A2826" s="127"/>
      <c r="B2826" s="127"/>
      <c r="C2826" s="127"/>
      <c r="D2826" s="127"/>
    </row>
    <row r="2827">
      <c r="A2827" s="127"/>
      <c r="B2827" s="127"/>
      <c r="C2827" s="127"/>
      <c r="D2827" s="127"/>
    </row>
    <row r="2828">
      <c r="A2828" s="127"/>
      <c r="B2828" s="127"/>
      <c r="C2828" s="127"/>
      <c r="D2828" s="127"/>
    </row>
    <row r="2829">
      <c r="A2829" s="127"/>
      <c r="B2829" s="127"/>
      <c r="C2829" s="127"/>
      <c r="D2829" s="127"/>
    </row>
    <row r="2830">
      <c r="A2830" s="127"/>
      <c r="B2830" s="127"/>
      <c r="C2830" s="127"/>
      <c r="D2830" s="127"/>
    </row>
    <row r="2831">
      <c r="A2831" s="127"/>
      <c r="B2831" s="127"/>
      <c r="C2831" s="127"/>
      <c r="D2831" s="127"/>
    </row>
    <row r="2832">
      <c r="A2832" s="127"/>
      <c r="B2832" s="127"/>
      <c r="C2832" s="127"/>
      <c r="D2832" s="127"/>
    </row>
    <row r="2833">
      <c r="A2833" s="127"/>
      <c r="B2833" s="127"/>
      <c r="C2833" s="127"/>
      <c r="D2833" s="127"/>
    </row>
    <row r="2834">
      <c r="A2834" s="127"/>
      <c r="B2834" s="127"/>
      <c r="C2834" s="127"/>
      <c r="D2834" s="127"/>
    </row>
    <row r="2835">
      <c r="A2835" s="127"/>
      <c r="B2835" s="127"/>
      <c r="C2835" s="127"/>
      <c r="D2835" s="127"/>
    </row>
    <row r="2836">
      <c r="A2836" s="127"/>
      <c r="B2836" s="127"/>
      <c r="C2836" s="127"/>
      <c r="D2836" s="127"/>
    </row>
    <row r="2837">
      <c r="A2837" s="127"/>
      <c r="B2837" s="127"/>
      <c r="C2837" s="127"/>
      <c r="D2837" s="127"/>
    </row>
    <row r="2838">
      <c r="A2838" s="127"/>
      <c r="B2838" s="127"/>
      <c r="C2838" s="127"/>
      <c r="D2838" s="127"/>
    </row>
    <row r="2839">
      <c r="A2839" s="127"/>
      <c r="B2839" s="127"/>
      <c r="C2839" s="127"/>
      <c r="D2839" s="127"/>
    </row>
    <row r="2840">
      <c r="A2840" s="127"/>
      <c r="B2840" s="127"/>
      <c r="C2840" s="127"/>
      <c r="D2840" s="127"/>
    </row>
    <row r="2841">
      <c r="A2841" s="127"/>
      <c r="B2841" s="127"/>
      <c r="C2841" s="127"/>
      <c r="D2841" s="127"/>
    </row>
    <row r="2842">
      <c r="A2842" s="127"/>
      <c r="B2842" s="127"/>
      <c r="C2842" s="127"/>
      <c r="D2842" s="127"/>
    </row>
    <row r="2843">
      <c r="A2843" s="127"/>
      <c r="B2843" s="127"/>
      <c r="C2843" s="127"/>
      <c r="D2843" s="127"/>
    </row>
    <row r="2844">
      <c r="A2844" s="127"/>
      <c r="B2844" s="127"/>
      <c r="C2844" s="127"/>
      <c r="D2844" s="127"/>
    </row>
    <row r="2845">
      <c r="A2845" s="127"/>
      <c r="B2845" s="127"/>
      <c r="C2845" s="127"/>
      <c r="D2845" s="127"/>
    </row>
    <row r="2846">
      <c r="A2846" s="127"/>
      <c r="B2846" s="127"/>
      <c r="C2846" s="127"/>
      <c r="D2846" s="127"/>
    </row>
    <row r="2847">
      <c r="A2847" s="127"/>
      <c r="B2847" s="127"/>
      <c r="C2847" s="127"/>
      <c r="D2847" s="127"/>
    </row>
    <row r="2848">
      <c r="A2848" s="127"/>
      <c r="B2848" s="127"/>
      <c r="C2848" s="127"/>
      <c r="D2848" s="127"/>
    </row>
    <row r="2849">
      <c r="A2849" s="127"/>
      <c r="B2849" s="127"/>
      <c r="C2849" s="127"/>
      <c r="D2849" s="127"/>
    </row>
    <row r="2850">
      <c r="A2850" s="127"/>
      <c r="B2850" s="127"/>
      <c r="C2850" s="127"/>
      <c r="D2850" s="127"/>
    </row>
    <row r="2851">
      <c r="A2851" s="127"/>
      <c r="B2851" s="127"/>
      <c r="C2851" s="127"/>
      <c r="D2851" s="127"/>
    </row>
    <row r="2852">
      <c r="A2852" s="127"/>
      <c r="B2852" s="127"/>
      <c r="C2852" s="127"/>
      <c r="D2852" s="127"/>
    </row>
    <row r="2853">
      <c r="A2853" s="127"/>
      <c r="B2853" s="127"/>
      <c r="C2853" s="127"/>
      <c r="D2853" s="127"/>
    </row>
    <row r="2854">
      <c r="A2854" s="127"/>
      <c r="B2854" s="127"/>
      <c r="C2854" s="127"/>
      <c r="D2854" s="127"/>
    </row>
    <row r="2855">
      <c r="A2855" s="127"/>
      <c r="B2855" s="127"/>
      <c r="C2855" s="127"/>
      <c r="D2855" s="127"/>
    </row>
    <row r="2856">
      <c r="A2856" s="127"/>
      <c r="B2856" s="127"/>
      <c r="C2856" s="127"/>
      <c r="D2856" s="127"/>
    </row>
    <row r="2857">
      <c r="A2857" s="127"/>
      <c r="B2857" s="127"/>
      <c r="C2857" s="127"/>
      <c r="D2857" s="127"/>
    </row>
    <row r="2858">
      <c r="A2858" s="127"/>
      <c r="B2858" s="127"/>
      <c r="C2858" s="127"/>
      <c r="D2858" s="127"/>
    </row>
    <row r="2859">
      <c r="A2859" s="127"/>
      <c r="B2859" s="127"/>
      <c r="C2859" s="127"/>
      <c r="D2859" s="127"/>
    </row>
    <row r="2860">
      <c r="A2860" s="127"/>
      <c r="B2860" s="127"/>
      <c r="C2860" s="127"/>
      <c r="D2860" s="127"/>
    </row>
    <row r="2861">
      <c r="A2861" s="127"/>
      <c r="B2861" s="127"/>
      <c r="C2861" s="127"/>
      <c r="D2861" s="127"/>
    </row>
    <row r="2862">
      <c r="A2862" s="127"/>
      <c r="B2862" s="127"/>
      <c r="C2862" s="127"/>
      <c r="D2862" s="127"/>
    </row>
    <row r="2863">
      <c r="A2863" s="127"/>
      <c r="B2863" s="127"/>
      <c r="C2863" s="127"/>
      <c r="D2863" s="127"/>
    </row>
    <row r="2864">
      <c r="A2864" s="127"/>
      <c r="B2864" s="127"/>
      <c r="C2864" s="127"/>
      <c r="D2864" s="127"/>
    </row>
    <row r="2865">
      <c r="A2865" s="127"/>
      <c r="B2865" s="127"/>
      <c r="C2865" s="127"/>
      <c r="D2865" s="127"/>
    </row>
    <row r="2866">
      <c r="A2866" s="127"/>
      <c r="B2866" s="127"/>
      <c r="C2866" s="127"/>
      <c r="D2866" s="127"/>
    </row>
    <row r="2867">
      <c r="A2867" s="127"/>
      <c r="B2867" s="127"/>
      <c r="C2867" s="127"/>
      <c r="D2867" s="127"/>
    </row>
    <row r="2868">
      <c r="A2868" s="127"/>
      <c r="B2868" s="127"/>
      <c r="C2868" s="127"/>
      <c r="D2868" s="127"/>
    </row>
    <row r="2869">
      <c r="A2869" s="127"/>
      <c r="B2869" s="127"/>
      <c r="C2869" s="127"/>
      <c r="D2869" s="127"/>
    </row>
    <row r="2870">
      <c r="A2870" s="127"/>
      <c r="B2870" s="127"/>
      <c r="C2870" s="127"/>
      <c r="D2870" s="127"/>
    </row>
    <row r="2871">
      <c r="A2871" s="127"/>
      <c r="B2871" s="127"/>
      <c r="C2871" s="127"/>
      <c r="D2871" s="127"/>
    </row>
    <row r="2872">
      <c r="A2872" s="127"/>
      <c r="B2872" s="127"/>
      <c r="C2872" s="127"/>
      <c r="D2872" s="127"/>
    </row>
    <row r="2873">
      <c r="A2873" s="127"/>
      <c r="B2873" s="127"/>
      <c r="C2873" s="127"/>
      <c r="D2873" s="127"/>
    </row>
    <row r="2874">
      <c r="A2874" s="127"/>
      <c r="B2874" s="127"/>
      <c r="C2874" s="127"/>
      <c r="D2874" s="127"/>
    </row>
    <row r="2875">
      <c r="A2875" s="127"/>
      <c r="B2875" s="127"/>
      <c r="C2875" s="127"/>
      <c r="D2875" s="127"/>
    </row>
    <row r="2876">
      <c r="A2876" s="127"/>
      <c r="B2876" s="127"/>
      <c r="C2876" s="127"/>
      <c r="D2876" s="127"/>
    </row>
    <row r="2877">
      <c r="A2877" s="127"/>
      <c r="B2877" s="127"/>
      <c r="C2877" s="127"/>
      <c r="D2877" s="127"/>
    </row>
    <row r="2878">
      <c r="A2878" s="127"/>
      <c r="B2878" s="127"/>
      <c r="C2878" s="127"/>
      <c r="D2878" s="127"/>
    </row>
    <row r="2879">
      <c r="A2879" s="127"/>
      <c r="B2879" s="127"/>
      <c r="C2879" s="127"/>
      <c r="D2879" s="127"/>
    </row>
    <row r="2880">
      <c r="A2880" s="127"/>
      <c r="B2880" s="127"/>
      <c r="C2880" s="127"/>
      <c r="D2880" s="127"/>
    </row>
    <row r="2881">
      <c r="A2881" s="127"/>
      <c r="B2881" s="127"/>
      <c r="C2881" s="127"/>
      <c r="D2881" s="127"/>
    </row>
    <row r="2882">
      <c r="A2882" s="127"/>
      <c r="B2882" s="127"/>
      <c r="C2882" s="127"/>
      <c r="D2882" s="127"/>
    </row>
    <row r="2883">
      <c r="A2883" s="127"/>
      <c r="B2883" s="127"/>
      <c r="C2883" s="127"/>
      <c r="D2883" s="127"/>
    </row>
    <row r="2884">
      <c r="A2884" s="127"/>
      <c r="B2884" s="127"/>
      <c r="C2884" s="127"/>
      <c r="D2884" s="127"/>
    </row>
    <row r="2885">
      <c r="A2885" s="127"/>
      <c r="B2885" s="127"/>
      <c r="C2885" s="127"/>
      <c r="D2885" s="127"/>
    </row>
    <row r="2886">
      <c r="A2886" s="127"/>
      <c r="B2886" s="127"/>
      <c r="C2886" s="127"/>
      <c r="D2886" s="127"/>
    </row>
    <row r="2887">
      <c r="A2887" s="127"/>
      <c r="B2887" s="127"/>
      <c r="C2887" s="127"/>
      <c r="D2887" s="127"/>
    </row>
    <row r="2888">
      <c r="A2888" s="127"/>
      <c r="B2888" s="127"/>
      <c r="C2888" s="127"/>
      <c r="D2888" s="127"/>
    </row>
    <row r="2889">
      <c r="A2889" s="127"/>
      <c r="B2889" s="127"/>
      <c r="C2889" s="127"/>
      <c r="D2889" s="127"/>
    </row>
    <row r="2890">
      <c r="A2890" s="127"/>
      <c r="B2890" s="127"/>
      <c r="C2890" s="127"/>
      <c r="D2890" s="127"/>
    </row>
    <row r="2891">
      <c r="A2891" s="127"/>
      <c r="B2891" s="127"/>
      <c r="C2891" s="127"/>
      <c r="D2891" s="127"/>
    </row>
    <row r="2892">
      <c r="A2892" s="127"/>
      <c r="B2892" s="127"/>
      <c r="C2892" s="127"/>
      <c r="D2892" s="127"/>
    </row>
    <row r="2893">
      <c r="A2893" s="127"/>
      <c r="B2893" s="127"/>
      <c r="C2893" s="127"/>
      <c r="D2893" s="127"/>
    </row>
    <row r="2894">
      <c r="A2894" s="127"/>
      <c r="B2894" s="127"/>
      <c r="C2894" s="127"/>
      <c r="D2894" s="127"/>
    </row>
    <row r="2895">
      <c r="A2895" s="127"/>
      <c r="B2895" s="127"/>
      <c r="C2895" s="127"/>
      <c r="D2895" s="127"/>
    </row>
    <row r="2896">
      <c r="A2896" s="127"/>
      <c r="B2896" s="127"/>
      <c r="C2896" s="127"/>
      <c r="D2896" s="127"/>
    </row>
    <row r="2897">
      <c r="A2897" s="127"/>
      <c r="B2897" s="127"/>
      <c r="C2897" s="127"/>
      <c r="D2897" s="127"/>
    </row>
    <row r="2898">
      <c r="A2898" s="127"/>
      <c r="B2898" s="127"/>
      <c r="C2898" s="127"/>
      <c r="D2898" s="127"/>
    </row>
    <row r="2899">
      <c r="A2899" s="127"/>
      <c r="B2899" s="127"/>
      <c r="C2899" s="127"/>
      <c r="D2899" s="127"/>
    </row>
    <row r="2900">
      <c r="A2900" s="127"/>
      <c r="B2900" s="127"/>
      <c r="C2900" s="127"/>
      <c r="D2900" s="127"/>
    </row>
    <row r="2901">
      <c r="A2901" s="127"/>
      <c r="B2901" s="127"/>
      <c r="C2901" s="127"/>
      <c r="D2901" s="127"/>
    </row>
    <row r="2902">
      <c r="A2902" s="127"/>
      <c r="B2902" s="127"/>
      <c r="C2902" s="127"/>
      <c r="D2902" s="127"/>
    </row>
    <row r="2903">
      <c r="A2903" s="127"/>
      <c r="B2903" s="127"/>
      <c r="C2903" s="127"/>
      <c r="D2903" s="127"/>
    </row>
    <row r="2904">
      <c r="A2904" s="127"/>
      <c r="B2904" s="127"/>
      <c r="C2904" s="127"/>
      <c r="D2904" s="127"/>
    </row>
    <row r="2905">
      <c r="A2905" s="127"/>
      <c r="B2905" s="127"/>
      <c r="C2905" s="127"/>
      <c r="D2905" s="127"/>
    </row>
    <row r="2906">
      <c r="A2906" s="127"/>
      <c r="B2906" s="127"/>
      <c r="C2906" s="127"/>
      <c r="D2906" s="127"/>
    </row>
    <row r="2907">
      <c r="A2907" s="127"/>
      <c r="B2907" s="127"/>
      <c r="C2907" s="127"/>
      <c r="D2907" s="127"/>
    </row>
    <row r="2908">
      <c r="A2908" s="127"/>
      <c r="B2908" s="127"/>
      <c r="C2908" s="127"/>
      <c r="D2908" s="127"/>
    </row>
    <row r="2909">
      <c r="A2909" s="127"/>
      <c r="B2909" s="127"/>
      <c r="C2909" s="127"/>
      <c r="D2909" s="127"/>
    </row>
    <row r="2910">
      <c r="A2910" s="127"/>
      <c r="B2910" s="127"/>
      <c r="C2910" s="127"/>
      <c r="D2910" s="127"/>
    </row>
    <row r="2911">
      <c r="A2911" s="127"/>
      <c r="B2911" s="127"/>
      <c r="C2911" s="127"/>
      <c r="D2911" s="127"/>
    </row>
    <row r="2912">
      <c r="A2912" s="127"/>
      <c r="B2912" s="127"/>
      <c r="C2912" s="127"/>
      <c r="D2912" s="127"/>
    </row>
    <row r="2913">
      <c r="A2913" s="127"/>
      <c r="B2913" s="127"/>
      <c r="C2913" s="127"/>
      <c r="D2913" s="127"/>
    </row>
    <row r="2914">
      <c r="A2914" s="127"/>
      <c r="B2914" s="127"/>
      <c r="C2914" s="127"/>
      <c r="D2914" s="127"/>
    </row>
    <row r="2915">
      <c r="A2915" s="127"/>
      <c r="B2915" s="127"/>
      <c r="C2915" s="127"/>
      <c r="D2915" s="127"/>
    </row>
    <row r="2916">
      <c r="A2916" s="127"/>
      <c r="B2916" s="127"/>
      <c r="C2916" s="127"/>
      <c r="D2916" s="127"/>
    </row>
    <row r="2917">
      <c r="A2917" s="127"/>
      <c r="B2917" s="127"/>
      <c r="C2917" s="127"/>
      <c r="D2917" s="127"/>
    </row>
    <row r="2918">
      <c r="A2918" s="127"/>
      <c r="B2918" s="127"/>
      <c r="C2918" s="127"/>
      <c r="D2918" s="127"/>
    </row>
    <row r="2919">
      <c r="A2919" s="127"/>
      <c r="B2919" s="127"/>
      <c r="C2919" s="127"/>
      <c r="D2919" s="127"/>
    </row>
    <row r="2920">
      <c r="A2920" s="127"/>
      <c r="B2920" s="127"/>
      <c r="C2920" s="127"/>
      <c r="D2920" s="127"/>
    </row>
    <row r="2921">
      <c r="A2921" s="127"/>
      <c r="B2921" s="127"/>
      <c r="C2921" s="127"/>
      <c r="D2921" s="127"/>
    </row>
    <row r="2922">
      <c r="A2922" s="127"/>
      <c r="B2922" s="127"/>
      <c r="C2922" s="127"/>
      <c r="D2922" s="127"/>
    </row>
    <row r="2923">
      <c r="A2923" s="127"/>
      <c r="B2923" s="127"/>
      <c r="C2923" s="127"/>
      <c r="D2923" s="127"/>
    </row>
    <row r="2924">
      <c r="A2924" s="127"/>
      <c r="B2924" s="127"/>
      <c r="C2924" s="127"/>
      <c r="D2924" s="127"/>
    </row>
    <row r="2925">
      <c r="A2925" s="127"/>
      <c r="B2925" s="127"/>
      <c r="C2925" s="127"/>
      <c r="D2925" s="127"/>
    </row>
    <row r="2926">
      <c r="A2926" s="127"/>
      <c r="B2926" s="127"/>
      <c r="C2926" s="127"/>
      <c r="D2926" s="127"/>
    </row>
    <row r="2927">
      <c r="A2927" s="127"/>
      <c r="B2927" s="127"/>
      <c r="C2927" s="127"/>
      <c r="D2927" s="127"/>
    </row>
    <row r="2928">
      <c r="A2928" s="127"/>
      <c r="B2928" s="127"/>
      <c r="C2928" s="127"/>
      <c r="D2928" s="127"/>
    </row>
    <row r="2929">
      <c r="A2929" s="127"/>
      <c r="B2929" s="127"/>
      <c r="C2929" s="127"/>
      <c r="D2929" s="127"/>
    </row>
    <row r="2930">
      <c r="A2930" s="127"/>
      <c r="B2930" s="127"/>
      <c r="C2930" s="127"/>
      <c r="D2930" s="127"/>
    </row>
    <row r="2931">
      <c r="A2931" s="127"/>
      <c r="B2931" s="127"/>
      <c r="C2931" s="127"/>
      <c r="D2931" s="127"/>
    </row>
    <row r="2932">
      <c r="A2932" s="127"/>
      <c r="B2932" s="127"/>
      <c r="C2932" s="127"/>
      <c r="D2932" s="127"/>
    </row>
    <row r="2933">
      <c r="A2933" s="127"/>
      <c r="B2933" s="127"/>
      <c r="C2933" s="127"/>
      <c r="D2933" s="127"/>
    </row>
    <row r="2934">
      <c r="A2934" s="127"/>
      <c r="B2934" s="127"/>
      <c r="C2934" s="127"/>
      <c r="D2934" s="127"/>
    </row>
    <row r="2935">
      <c r="A2935" s="127"/>
      <c r="B2935" s="127"/>
      <c r="C2935" s="127"/>
      <c r="D2935" s="127"/>
    </row>
    <row r="2936">
      <c r="A2936" s="127"/>
      <c r="B2936" s="127"/>
      <c r="C2936" s="127"/>
      <c r="D2936" s="127"/>
    </row>
    <row r="2937">
      <c r="A2937" s="127"/>
      <c r="B2937" s="127"/>
      <c r="C2937" s="127"/>
      <c r="D2937" s="127"/>
    </row>
    <row r="2938">
      <c r="A2938" s="127"/>
      <c r="B2938" s="127"/>
      <c r="C2938" s="127"/>
      <c r="D2938" s="127"/>
    </row>
    <row r="2939">
      <c r="A2939" s="127"/>
      <c r="B2939" s="127"/>
      <c r="C2939" s="127"/>
      <c r="D2939" s="127"/>
    </row>
    <row r="2940">
      <c r="A2940" s="127"/>
      <c r="B2940" s="127"/>
      <c r="C2940" s="127"/>
      <c r="D2940" s="127"/>
    </row>
    <row r="2941">
      <c r="A2941" s="127"/>
      <c r="B2941" s="127"/>
      <c r="C2941" s="127"/>
      <c r="D2941" s="127"/>
    </row>
    <row r="2942">
      <c r="A2942" s="127"/>
      <c r="B2942" s="127"/>
      <c r="C2942" s="127"/>
      <c r="D2942" s="127"/>
    </row>
    <row r="2943">
      <c r="A2943" s="127"/>
      <c r="B2943" s="127"/>
      <c r="C2943" s="127"/>
      <c r="D2943" s="127"/>
    </row>
    <row r="2944">
      <c r="A2944" s="127"/>
      <c r="B2944" s="127"/>
      <c r="C2944" s="127"/>
      <c r="D2944" s="127"/>
    </row>
    <row r="2945">
      <c r="A2945" s="127"/>
      <c r="B2945" s="127"/>
      <c r="C2945" s="127"/>
      <c r="D2945" s="127"/>
    </row>
    <row r="2946">
      <c r="A2946" s="127"/>
      <c r="B2946" s="127"/>
      <c r="C2946" s="127"/>
      <c r="D2946" s="127"/>
    </row>
    <row r="2947">
      <c r="A2947" s="127"/>
      <c r="B2947" s="127"/>
      <c r="C2947" s="127"/>
      <c r="D2947" s="127"/>
    </row>
    <row r="2948">
      <c r="A2948" s="127"/>
      <c r="B2948" s="127"/>
      <c r="C2948" s="127"/>
      <c r="D2948" s="127"/>
    </row>
    <row r="2949">
      <c r="A2949" s="127"/>
      <c r="B2949" s="127"/>
      <c r="C2949" s="127"/>
      <c r="D2949" s="127"/>
    </row>
    <row r="2950">
      <c r="A2950" s="127"/>
      <c r="B2950" s="127"/>
      <c r="C2950" s="127"/>
      <c r="D2950" s="127"/>
    </row>
    <row r="2951">
      <c r="A2951" s="127"/>
      <c r="B2951" s="127"/>
      <c r="C2951" s="127"/>
      <c r="D2951" s="127"/>
    </row>
    <row r="2952">
      <c r="A2952" s="127"/>
      <c r="B2952" s="127"/>
      <c r="C2952" s="127"/>
      <c r="D2952" s="127"/>
    </row>
    <row r="2953">
      <c r="A2953" s="127"/>
      <c r="B2953" s="127"/>
      <c r="C2953" s="127"/>
      <c r="D2953" s="127"/>
    </row>
    <row r="2954">
      <c r="A2954" s="127"/>
      <c r="B2954" s="127"/>
      <c r="C2954" s="127"/>
      <c r="D2954" s="127"/>
    </row>
    <row r="2955">
      <c r="A2955" s="127"/>
      <c r="B2955" s="127"/>
      <c r="C2955" s="127"/>
      <c r="D2955" s="127"/>
    </row>
    <row r="2956">
      <c r="A2956" s="127"/>
      <c r="B2956" s="127"/>
      <c r="C2956" s="127"/>
      <c r="D2956" s="127"/>
    </row>
    <row r="2957">
      <c r="A2957" s="127"/>
      <c r="B2957" s="127"/>
      <c r="C2957" s="127"/>
      <c r="D2957" s="127"/>
    </row>
    <row r="2958">
      <c r="A2958" s="127"/>
      <c r="B2958" s="127"/>
      <c r="C2958" s="127"/>
      <c r="D2958" s="127"/>
    </row>
    <row r="2959">
      <c r="A2959" s="127"/>
      <c r="B2959" s="127"/>
      <c r="C2959" s="127"/>
      <c r="D2959" s="127"/>
    </row>
    <row r="2960">
      <c r="A2960" s="127"/>
      <c r="B2960" s="127"/>
      <c r="C2960" s="127"/>
      <c r="D2960" s="127"/>
    </row>
    <row r="2961">
      <c r="A2961" s="127"/>
      <c r="B2961" s="127"/>
      <c r="C2961" s="127"/>
      <c r="D2961" s="127"/>
    </row>
    <row r="2962">
      <c r="A2962" s="127"/>
      <c r="B2962" s="127"/>
      <c r="C2962" s="127"/>
      <c r="D2962" s="127"/>
    </row>
    <row r="2963">
      <c r="A2963" s="127"/>
      <c r="B2963" s="127"/>
      <c r="C2963" s="127"/>
      <c r="D2963" s="127"/>
    </row>
    <row r="2964">
      <c r="A2964" s="127"/>
      <c r="B2964" s="127"/>
      <c r="C2964" s="127"/>
      <c r="D2964" s="127"/>
    </row>
    <row r="2965">
      <c r="A2965" s="127"/>
      <c r="B2965" s="127"/>
      <c r="C2965" s="127"/>
      <c r="D2965" s="127"/>
    </row>
    <row r="2966">
      <c r="A2966" s="127"/>
      <c r="B2966" s="127"/>
      <c r="C2966" s="127"/>
      <c r="D2966" s="127"/>
    </row>
    <row r="2967">
      <c r="A2967" s="127"/>
      <c r="B2967" s="127"/>
      <c r="C2967" s="127"/>
      <c r="D2967" s="127"/>
    </row>
    <row r="2968">
      <c r="A2968" s="127"/>
      <c r="B2968" s="127"/>
      <c r="C2968" s="127"/>
      <c r="D2968" s="127"/>
    </row>
    <row r="2969">
      <c r="A2969" s="127"/>
      <c r="B2969" s="127"/>
      <c r="C2969" s="127"/>
      <c r="D2969" s="127"/>
    </row>
    <row r="2970">
      <c r="A2970" s="127"/>
      <c r="B2970" s="127"/>
      <c r="C2970" s="127"/>
      <c r="D2970" s="127"/>
    </row>
    <row r="2971">
      <c r="A2971" s="127"/>
      <c r="B2971" s="127"/>
      <c r="C2971" s="127"/>
      <c r="D2971" s="127"/>
    </row>
    <row r="2972">
      <c r="A2972" s="127"/>
      <c r="B2972" s="127"/>
      <c r="C2972" s="127"/>
      <c r="D2972" s="127"/>
    </row>
    <row r="2973">
      <c r="A2973" s="127"/>
      <c r="B2973" s="127"/>
      <c r="C2973" s="127"/>
      <c r="D2973" s="127"/>
    </row>
    <row r="2974">
      <c r="A2974" s="127"/>
      <c r="B2974" s="127"/>
      <c r="C2974" s="127"/>
      <c r="D2974" s="127"/>
    </row>
    <row r="2975">
      <c r="A2975" s="127"/>
      <c r="B2975" s="127"/>
      <c r="C2975" s="127"/>
      <c r="D2975" s="127"/>
    </row>
    <row r="2976">
      <c r="A2976" s="127"/>
      <c r="B2976" s="127"/>
      <c r="C2976" s="127"/>
      <c r="D2976" s="127"/>
    </row>
    <row r="2977">
      <c r="A2977" s="127"/>
      <c r="B2977" s="127"/>
      <c r="C2977" s="127"/>
      <c r="D2977" s="127"/>
    </row>
    <row r="2978">
      <c r="A2978" s="127"/>
      <c r="B2978" s="127"/>
      <c r="C2978" s="127"/>
      <c r="D2978" s="127"/>
    </row>
    <row r="2979">
      <c r="A2979" s="127"/>
      <c r="B2979" s="127"/>
      <c r="C2979" s="127"/>
      <c r="D2979" s="127"/>
    </row>
    <row r="2980">
      <c r="A2980" s="127"/>
      <c r="B2980" s="127"/>
      <c r="C2980" s="127"/>
      <c r="D2980" s="127"/>
    </row>
    <row r="2981">
      <c r="A2981" s="127"/>
      <c r="B2981" s="127"/>
      <c r="C2981" s="127"/>
      <c r="D2981" s="127"/>
    </row>
    <row r="2982">
      <c r="A2982" s="127"/>
      <c r="B2982" s="127"/>
      <c r="C2982" s="127"/>
      <c r="D2982" s="127"/>
    </row>
    <row r="2983">
      <c r="A2983" s="127"/>
      <c r="B2983" s="127"/>
      <c r="C2983" s="127"/>
      <c r="D2983" s="127"/>
    </row>
    <row r="2984">
      <c r="A2984" s="127"/>
      <c r="B2984" s="127"/>
      <c r="C2984" s="127"/>
      <c r="D2984" s="127"/>
    </row>
    <row r="2985">
      <c r="A2985" s="127"/>
      <c r="B2985" s="127"/>
      <c r="C2985" s="127"/>
      <c r="D2985" s="127"/>
    </row>
    <row r="2986">
      <c r="A2986" s="127"/>
      <c r="B2986" s="127"/>
      <c r="C2986" s="127"/>
      <c r="D2986" s="127"/>
    </row>
    <row r="2987">
      <c r="A2987" s="127"/>
      <c r="B2987" s="127"/>
      <c r="C2987" s="127"/>
      <c r="D2987" s="127"/>
    </row>
    <row r="2988">
      <c r="A2988" s="127"/>
      <c r="B2988" s="127"/>
      <c r="C2988" s="127"/>
      <c r="D2988" s="127"/>
    </row>
    <row r="2989">
      <c r="A2989" s="127"/>
      <c r="B2989" s="127"/>
      <c r="C2989" s="127"/>
      <c r="D2989" s="127"/>
    </row>
    <row r="2990">
      <c r="A2990" s="127"/>
      <c r="B2990" s="127"/>
      <c r="C2990" s="127"/>
      <c r="D2990" s="127"/>
    </row>
    <row r="2991">
      <c r="A2991" s="127"/>
      <c r="B2991" s="127"/>
      <c r="C2991" s="127"/>
      <c r="D2991" s="127"/>
    </row>
    <row r="2992">
      <c r="A2992" s="127"/>
      <c r="B2992" s="127"/>
      <c r="C2992" s="127"/>
      <c r="D2992" s="127"/>
    </row>
    <row r="2993">
      <c r="A2993" s="127"/>
      <c r="B2993" s="127"/>
      <c r="C2993" s="127"/>
      <c r="D2993" s="127"/>
    </row>
    <row r="2994">
      <c r="A2994" s="127"/>
      <c r="B2994" s="127"/>
      <c r="C2994" s="127"/>
      <c r="D2994" s="127"/>
    </row>
    <row r="2995">
      <c r="A2995" s="127"/>
      <c r="B2995" s="127"/>
      <c r="C2995" s="127"/>
      <c r="D2995" s="127"/>
    </row>
    <row r="2996">
      <c r="A2996" s="127"/>
      <c r="B2996" s="127"/>
      <c r="C2996" s="127"/>
      <c r="D2996" s="127"/>
    </row>
    <row r="2997">
      <c r="A2997" s="127"/>
      <c r="B2997" s="127"/>
      <c r="C2997" s="127"/>
      <c r="D2997" s="127"/>
    </row>
    <row r="2998">
      <c r="A2998" s="127"/>
      <c r="B2998" s="127"/>
      <c r="C2998" s="127"/>
      <c r="D2998" s="127"/>
    </row>
    <row r="2999">
      <c r="A2999" s="127"/>
      <c r="B2999" s="127"/>
      <c r="C2999" s="127"/>
      <c r="D2999" s="127"/>
    </row>
    <row r="3000">
      <c r="A3000" s="127"/>
      <c r="B3000" s="127"/>
      <c r="C3000" s="127"/>
      <c r="D3000" s="127"/>
    </row>
    <row r="3001">
      <c r="A3001" s="127"/>
      <c r="B3001" s="127"/>
      <c r="C3001" s="127"/>
      <c r="D3001" s="127"/>
    </row>
    <row r="3002">
      <c r="A3002" s="127"/>
      <c r="B3002" s="127"/>
      <c r="C3002" s="127"/>
      <c r="D3002" s="127"/>
    </row>
    <row r="3003">
      <c r="A3003" s="127"/>
      <c r="B3003" s="127"/>
      <c r="C3003" s="127"/>
      <c r="D3003" s="127"/>
    </row>
    <row r="3004">
      <c r="A3004" s="127"/>
      <c r="B3004" s="127"/>
      <c r="C3004" s="127"/>
      <c r="D3004" s="127"/>
    </row>
    <row r="3005">
      <c r="A3005" s="127"/>
      <c r="B3005" s="127"/>
      <c r="C3005" s="127"/>
      <c r="D3005" s="127"/>
    </row>
    <row r="3006">
      <c r="A3006" s="127"/>
      <c r="B3006" s="127"/>
      <c r="C3006" s="127"/>
      <c r="D3006" s="127"/>
    </row>
    <row r="3007">
      <c r="A3007" s="127"/>
      <c r="B3007" s="127"/>
      <c r="C3007" s="127"/>
      <c r="D3007" s="127"/>
    </row>
    <row r="3008">
      <c r="A3008" s="127"/>
      <c r="B3008" s="127"/>
      <c r="C3008" s="127"/>
      <c r="D3008" s="127"/>
    </row>
    <row r="3009">
      <c r="A3009" s="127"/>
      <c r="B3009" s="127"/>
      <c r="C3009" s="127"/>
      <c r="D3009" s="127"/>
    </row>
    <row r="3010">
      <c r="A3010" s="127"/>
      <c r="B3010" s="127"/>
      <c r="C3010" s="127"/>
      <c r="D3010" s="127"/>
    </row>
    <row r="3011">
      <c r="A3011" s="127"/>
      <c r="B3011" s="127"/>
      <c r="C3011" s="127"/>
      <c r="D3011" s="127"/>
    </row>
    <row r="3012">
      <c r="A3012" s="127"/>
      <c r="B3012" s="127"/>
      <c r="C3012" s="127"/>
      <c r="D3012" s="127"/>
    </row>
    <row r="3013">
      <c r="A3013" s="127"/>
      <c r="B3013" s="127"/>
      <c r="C3013" s="127"/>
      <c r="D3013" s="127"/>
    </row>
    <row r="3014">
      <c r="A3014" s="127"/>
      <c r="B3014" s="127"/>
      <c r="C3014" s="127"/>
      <c r="D3014" s="127"/>
    </row>
    <row r="3015">
      <c r="A3015" s="127"/>
      <c r="B3015" s="127"/>
      <c r="C3015" s="127"/>
      <c r="D3015" s="127"/>
    </row>
    <row r="3016">
      <c r="A3016" s="127"/>
      <c r="B3016" s="127"/>
      <c r="C3016" s="127"/>
      <c r="D3016" s="127"/>
    </row>
    <row r="3017">
      <c r="A3017" s="127"/>
      <c r="B3017" s="127"/>
      <c r="C3017" s="127"/>
      <c r="D3017" s="127"/>
    </row>
    <row r="3018">
      <c r="A3018" s="127"/>
      <c r="B3018" s="127"/>
      <c r="C3018" s="127"/>
      <c r="D3018" s="127"/>
    </row>
    <row r="3019">
      <c r="A3019" s="127"/>
      <c r="B3019" s="127"/>
      <c r="C3019" s="127"/>
      <c r="D3019" s="127"/>
    </row>
    <row r="3020">
      <c r="A3020" s="127"/>
      <c r="B3020" s="127"/>
      <c r="C3020" s="127"/>
      <c r="D3020" s="127"/>
    </row>
    <row r="3021">
      <c r="A3021" s="127"/>
      <c r="B3021" s="127"/>
      <c r="C3021" s="127"/>
      <c r="D3021" s="127"/>
    </row>
    <row r="3022">
      <c r="A3022" s="127"/>
      <c r="B3022" s="127"/>
      <c r="C3022" s="127"/>
      <c r="D3022" s="127"/>
    </row>
    <row r="3023">
      <c r="A3023" s="127"/>
      <c r="B3023" s="127"/>
      <c r="C3023" s="127"/>
      <c r="D3023" s="127"/>
    </row>
    <row r="3024">
      <c r="A3024" s="127"/>
      <c r="B3024" s="127"/>
      <c r="C3024" s="127"/>
      <c r="D3024" s="127"/>
    </row>
    <row r="3025">
      <c r="A3025" s="127"/>
      <c r="B3025" s="127"/>
      <c r="C3025" s="127"/>
      <c r="D3025" s="127"/>
    </row>
    <row r="3026">
      <c r="A3026" s="127"/>
      <c r="B3026" s="127"/>
      <c r="C3026" s="127"/>
      <c r="D3026" s="127"/>
    </row>
    <row r="3027">
      <c r="A3027" s="127"/>
      <c r="B3027" s="127"/>
      <c r="C3027" s="127"/>
      <c r="D3027" s="127"/>
    </row>
    <row r="3028">
      <c r="A3028" s="127"/>
      <c r="B3028" s="127"/>
      <c r="C3028" s="127"/>
      <c r="D3028" s="127"/>
    </row>
    <row r="3029">
      <c r="A3029" s="127"/>
      <c r="B3029" s="127"/>
      <c r="C3029" s="127"/>
      <c r="D3029" s="127"/>
    </row>
    <row r="3030">
      <c r="A3030" s="127"/>
      <c r="B3030" s="127"/>
      <c r="C3030" s="127"/>
      <c r="D3030" s="127"/>
    </row>
    <row r="3031">
      <c r="A3031" s="127"/>
      <c r="B3031" s="127"/>
      <c r="C3031" s="127"/>
      <c r="D3031" s="127"/>
    </row>
    <row r="3032">
      <c r="A3032" s="127"/>
      <c r="B3032" s="127"/>
      <c r="C3032" s="127"/>
      <c r="D3032" s="127"/>
    </row>
    <row r="3033">
      <c r="A3033" s="127"/>
      <c r="B3033" s="127"/>
      <c r="C3033" s="127"/>
      <c r="D3033" s="127"/>
    </row>
    <row r="3034">
      <c r="A3034" s="127"/>
      <c r="B3034" s="127"/>
      <c r="C3034" s="127"/>
      <c r="D3034" s="127"/>
    </row>
    <row r="3035">
      <c r="A3035" s="127"/>
      <c r="B3035" s="127"/>
      <c r="C3035" s="127"/>
      <c r="D3035" s="127"/>
    </row>
    <row r="3036">
      <c r="A3036" s="127"/>
      <c r="B3036" s="127"/>
      <c r="C3036" s="127"/>
      <c r="D3036" s="127"/>
    </row>
    <row r="3037">
      <c r="A3037" s="127"/>
      <c r="B3037" s="127"/>
      <c r="C3037" s="127"/>
      <c r="D3037" s="127"/>
    </row>
    <row r="3038">
      <c r="A3038" s="127"/>
      <c r="B3038" s="127"/>
      <c r="C3038" s="127"/>
      <c r="D3038" s="127"/>
    </row>
    <row r="3039">
      <c r="A3039" s="127"/>
      <c r="B3039" s="127"/>
      <c r="C3039" s="127"/>
      <c r="D3039" s="127"/>
    </row>
    <row r="3040">
      <c r="A3040" s="127"/>
      <c r="B3040" s="127"/>
      <c r="C3040" s="127"/>
      <c r="D3040" s="127"/>
    </row>
    <row r="3041">
      <c r="A3041" s="127"/>
      <c r="B3041" s="127"/>
      <c r="C3041" s="127"/>
      <c r="D3041" s="127"/>
    </row>
    <row r="3042">
      <c r="A3042" s="127"/>
      <c r="B3042" s="127"/>
      <c r="C3042" s="127"/>
      <c r="D3042" s="127"/>
    </row>
    <row r="3043">
      <c r="A3043" s="127"/>
      <c r="B3043" s="127"/>
      <c r="C3043" s="127"/>
      <c r="D3043" s="127"/>
    </row>
    <row r="3044">
      <c r="A3044" s="127"/>
      <c r="B3044" s="127"/>
      <c r="C3044" s="127"/>
      <c r="D3044" s="127"/>
    </row>
    <row r="3045">
      <c r="A3045" s="127"/>
      <c r="B3045" s="127"/>
      <c r="C3045" s="127"/>
      <c r="D3045" s="127"/>
    </row>
    <row r="3046">
      <c r="A3046" s="127"/>
      <c r="B3046" s="127"/>
      <c r="C3046" s="127"/>
      <c r="D3046" s="127"/>
    </row>
    <row r="3047">
      <c r="A3047" s="127"/>
      <c r="B3047" s="127"/>
      <c r="C3047" s="127"/>
      <c r="D3047" s="127"/>
    </row>
    <row r="3048">
      <c r="A3048" s="127"/>
      <c r="B3048" s="127"/>
      <c r="C3048" s="127"/>
      <c r="D3048" s="127"/>
    </row>
    <row r="3049">
      <c r="A3049" s="127"/>
      <c r="B3049" s="127"/>
      <c r="C3049" s="127"/>
      <c r="D3049" s="127"/>
    </row>
    <row r="3050">
      <c r="A3050" s="127"/>
      <c r="B3050" s="127"/>
      <c r="C3050" s="127"/>
      <c r="D3050" s="127"/>
    </row>
    <row r="3051">
      <c r="A3051" s="127"/>
      <c r="B3051" s="127"/>
      <c r="C3051" s="127"/>
      <c r="D3051" s="127"/>
    </row>
    <row r="3052">
      <c r="A3052" s="127"/>
      <c r="B3052" s="127"/>
      <c r="C3052" s="127"/>
      <c r="D3052" s="127"/>
    </row>
    <row r="3053">
      <c r="A3053" s="127"/>
      <c r="B3053" s="127"/>
      <c r="C3053" s="127"/>
      <c r="D3053" s="127"/>
    </row>
    <row r="3054">
      <c r="A3054" s="127"/>
      <c r="B3054" s="127"/>
      <c r="C3054" s="127"/>
      <c r="D3054" s="127"/>
    </row>
    <row r="3055">
      <c r="A3055" s="127"/>
      <c r="B3055" s="127"/>
      <c r="C3055" s="127"/>
      <c r="D3055" s="127"/>
    </row>
    <row r="3056">
      <c r="A3056" s="127"/>
      <c r="B3056" s="127"/>
      <c r="C3056" s="127"/>
      <c r="D3056" s="127"/>
    </row>
    <row r="3057">
      <c r="A3057" s="127"/>
      <c r="B3057" s="127"/>
      <c r="C3057" s="127"/>
      <c r="D3057" s="127"/>
    </row>
    <row r="3058">
      <c r="A3058" s="127"/>
      <c r="B3058" s="127"/>
      <c r="C3058" s="127"/>
      <c r="D3058" s="127"/>
    </row>
    <row r="3059">
      <c r="A3059" s="127"/>
      <c r="B3059" s="127"/>
      <c r="C3059" s="127"/>
      <c r="D3059" s="127"/>
    </row>
    <row r="3060">
      <c r="A3060" s="127"/>
      <c r="B3060" s="127"/>
      <c r="C3060" s="127"/>
      <c r="D3060" s="127"/>
    </row>
    <row r="3061">
      <c r="A3061" s="127"/>
      <c r="B3061" s="127"/>
      <c r="C3061" s="127"/>
      <c r="D3061" s="127"/>
    </row>
    <row r="3062">
      <c r="A3062" s="127"/>
      <c r="B3062" s="127"/>
      <c r="C3062" s="127"/>
      <c r="D3062" s="127"/>
    </row>
    <row r="3063">
      <c r="A3063" s="127"/>
      <c r="B3063" s="127"/>
      <c r="C3063" s="127"/>
      <c r="D3063" s="127"/>
    </row>
    <row r="3064">
      <c r="A3064" s="127"/>
      <c r="B3064" s="127"/>
      <c r="C3064" s="127"/>
      <c r="D3064" s="127"/>
    </row>
    <row r="3065">
      <c r="A3065" s="127"/>
      <c r="B3065" s="127"/>
      <c r="C3065" s="127"/>
      <c r="D3065" s="127"/>
    </row>
    <row r="3066">
      <c r="A3066" s="127"/>
      <c r="B3066" s="127"/>
      <c r="C3066" s="127"/>
      <c r="D3066" s="127"/>
    </row>
    <row r="3067">
      <c r="A3067" s="127"/>
      <c r="B3067" s="127"/>
      <c r="C3067" s="127"/>
      <c r="D3067" s="127"/>
    </row>
    <row r="3068">
      <c r="A3068" s="127"/>
      <c r="B3068" s="127"/>
      <c r="C3068" s="127"/>
      <c r="D3068" s="127"/>
    </row>
    <row r="3069">
      <c r="A3069" s="127"/>
      <c r="B3069" s="127"/>
      <c r="C3069" s="127"/>
      <c r="D3069" s="127"/>
    </row>
    <row r="3070">
      <c r="A3070" s="127"/>
      <c r="B3070" s="127"/>
      <c r="C3070" s="127"/>
      <c r="D3070" s="127"/>
    </row>
    <row r="3071">
      <c r="A3071" s="127"/>
      <c r="B3071" s="127"/>
      <c r="C3071" s="127"/>
      <c r="D3071" s="127"/>
    </row>
    <row r="3072">
      <c r="A3072" s="127"/>
      <c r="B3072" s="127"/>
      <c r="C3072" s="127"/>
      <c r="D3072" s="127"/>
    </row>
    <row r="3073">
      <c r="A3073" s="127"/>
      <c r="B3073" s="127"/>
      <c r="C3073" s="127"/>
      <c r="D3073" s="127"/>
    </row>
    <row r="3074">
      <c r="A3074" s="127"/>
      <c r="B3074" s="127"/>
      <c r="C3074" s="127"/>
      <c r="D3074" s="127"/>
    </row>
    <row r="3075">
      <c r="A3075" s="127"/>
      <c r="B3075" s="127"/>
      <c r="C3075" s="127"/>
      <c r="D3075" s="127"/>
    </row>
    <row r="3076">
      <c r="A3076" s="127"/>
      <c r="B3076" s="127"/>
      <c r="C3076" s="127"/>
      <c r="D3076" s="127"/>
    </row>
    <row r="3077">
      <c r="A3077" s="127"/>
      <c r="B3077" s="127"/>
      <c r="C3077" s="127"/>
      <c r="D3077" s="127"/>
    </row>
    <row r="3078">
      <c r="A3078" s="127"/>
      <c r="B3078" s="127"/>
      <c r="C3078" s="127"/>
      <c r="D3078" s="127"/>
    </row>
    <row r="3079">
      <c r="A3079" s="127"/>
      <c r="B3079" s="127"/>
      <c r="C3079" s="127"/>
      <c r="D3079" s="127"/>
    </row>
    <row r="3080">
      <c r="A3080" s="127"/>
      <c r="B3080" s="127"/>
      <c r="C3080" s="127"/>
      <c r="D3080" s="127"/>
    </row>
    <row r="3081">
      <c r="A3081" s="127"/>
      <c r="B3081" s="127"/>
      <c r="C3081" s="127"/>
      <c r="D3081" s="127"/>
    </row>
    <row r="3082">
      <c r="A3082" s="127"/>
      <c r="B3082" s="127"/>
      <c r="C3082" s="127"/>
      <c r="D3082" s="127"/>
    </row>
    <row r="3083">
      <c r="A3083" s="127"/>
      <c r="B3083" s="127"/>
      <c r="C3083" s="127"/>
      <c r="D3083" s="127"/>
    </row>
    <row r="3084">
      <c r="A3084" s="127"/>
      <c r="B3084" s="127"/>
      <c r="C3084" s="127"/>
      <c r="D3084" s="127"/>
    </row>
    <row r="3085">
      <c r="A3085" s="127"/>
      <c r="B3085" s="127"/>
      <c r="C3085" s="127"/>
      <c r="D3085" s="127"/>
    </row>
    <row r="3086">
      <c r="A3086" s="127"/>
      <c r="B3086" s="127"/>
      <c r="C3086" s="127"/>
      <c r="D3086" s="127"/>
    </row>
    <row r="3087">
      <c r="A3087" s="127"/>
      <c r="B3087" s="127"/>
      <c r="C3087" s="127"/>
      <c r="D3087" s="127"/>
    </row>
    <row r="3088">
      <c r="A3088" s="127"/>
      <c r="B3088" s="127"/>
      <c r="C3088" s="127"/>
      <c r="D3088" s="127"/>
    </row>
    <row r="3089">
      <c r="A3089" s="127"/>
      <c r="B3089" s="127"/>
      <c r="C3089" s="127"/>
      <c r="D3089" s="127"/>
    </row>
    <row r="3090">
      <c r="A3090" s="127"/>
      <c r="B3090" s="127"/>
      <c r="C3090" s="127"/>
      <c r="D3090" s="127"/>
    </row>
    <row r="3091">
      <c r="A3091" s="127"/>
      <c r="B3091" s="127"/>
      <c r="C3091" s="127"/>
      <c r="D3091" s="127"/>
    </row>
    <row r="3092">
      <c r="A3092" s="127"/>
      <c r="B3092" s="127"/>
      <c r="C3092" s="127"/>
      <c r="D3092" s="127"/>
    </row>
    <row r="3093">
      <c r="A3093" s="127"/>
      <c r="B3093" s="127"/>
      <c r="C3093" s="127"/>
      <c r="D3093" s="127"/>
    </row>
    <row r="3094">
      <c r="A3094" s="127"/>
      <c r="B3094" s="127"/>
      <c r="C3094" s="127"/>
      <c r="D3094" s="127"/>
    </row>
    <row r="3095">
      <c r="A3095" s="127"/>
      <c r="B3095" s="127"/>
      <c r="C3095" s="127"/>
      <c r="D3095" s="127"/>
    </row>
    <row r="3096">
      <c r="A3096" s="127"/>
      <c r="B3096" s="127"/>
      <c r="C3096" s="127"/>
      <c r="D3096" s="127"/>
    </row>
    <row r="3097">
      <c r="A3097" s="127"/>
      <c r="B3097" s="127"/>
      <c r="C3097" s="127"/>
      <c r="D3097" s="127"/>
    </row>
    <row r="3098">
      <c r="A3098" s="127"/>
      <c r="B3098" s="127"/>
      <c r="C3098" s="127"/>
      <c r="D3098" s="127"/>
    </row>
    <row r="3099">
      <c r="A3099" s="127"/>
      <c r="B3099" s="127"/>
      <c r="C3099" s="127"/>
      <c r="D3099" s="127"/>
    </row>
    <row r="3100">
      <c r="A3100" s="127"/>
      <c r="B3100" s="127"/>
      <c r="C3100" s="127"/>
      <c r="D3100" s="127"/>
    </row>
    <row r="3101">
      <c r="A3101" s="127"/>
      <c r="B3101" s="127"/>
      <c r="C3101" s="127"/>
      <c r="D3101" s="127"/>
    </row>
    <row r="3102">
      <c r="A3102" s="127"/>
      <c r="B3102" s="127"/>
      <c r="C3102" s="127"/>
      <c r="D3102" s="127"/>
    </row>
    <row r="3103">
      <c r="A3103" s="127"/>
      <c r="B3103" s="127"/>
      <c r="C3103" s="127"/>
      <c r="D3103" s="127"/>
    </row>
    <row r="3104">
      <c r="A3104" s="127"/>
      <c r="B3104" s="127"/>
      <c r="C3104" s="127"/>
      <c r="D3104" s="127"/>
    </row>
    <row r="3105">
      <c r="A3105" s="127"/>
      <c r="B3105" s="127"/>
      <c r="C3105" s="127"/>
      <c r="D3105" s="127"/>
    </row>
    <row r="3106">
      <c r="A3106" s="127"/>
      <c r="B3106" s="127"/>
      <c r="C3106" s="127"/>
      <c r="D3106" s="127"/>
    </row>
    <row r="3107">
      <c r="A3107" s="127"/>
      <c r="B3107" s="127"/>
      <c r="C3107" s="127"/>
      <c r="D3107" s="127"/>
    </row>
    <row r="3108">
      <c r="A3108" s="127"/>
      <c r="B3108" s="127"/>
      <c r="C3108" s="127"/>
      <c r="D3108" s="127"/>
    </row>
    <row r="3109">
      <c r="A3109" s="127"/>
      <c r="B3109" s="127"/>
      <c r="C3109" s="127"/>
      <c r="D3109" s="127"/>
    </row>
    <row r="3110">
      <c r="A3110" s="127"/>
      <c r="B3110" s="127"/>
      <c r="C3110" s="127"/>
      <c r="D3110" s="127"/>
    </row>
    <row r="3111">
      <c r="A3111" s="127"/>
      <c r="B3111" s="127"/>
      <c r="C3111" s="127"/>
      <c r="D3111" s="127"/>
    </row>
    <row r="3112">
      <c r="A3112" s="127"/>
      <c r="B3112" s="127"/>
      <c r="C3112" s="127"/>
      <c r="D3112" s="127"/>
    </row>
    <row r="3113">
      <c r="A3113" s="127"/>
      <c r="B3113" s="127"/>
      <c r="C3113" s="127"/>
      <c r="D3113" s="127"/>
    </row>
    <row r="3114">
      <c r="A3114" s="127"/>
      <c r="B3114" s="127"/>
      <c r="C3114" s="127"/>
      <c r="D3114" s="127"/>
    </row>
    <row r="3115">
      <c r="A3115" s="127"/>
      <c r="B3115" s="127"/>
      <c r="C3115" s="127"/>
      <c r="D3115" s="127"/>
    </row>
    <row r="3116">
      <c r="A3116" s="127"/>
      <c r="B3116" s="127"/>
      <c r="C3116" s="127"/>
      <c r="D3116" s="127"/>
    </row>
    <row r="3117">
      <c r="A3117" s="127"/>
      <c r="B3117" s="127"/>
      <c r="C3117" s="127"/>
      <c r="D3117" s="127"/>
    </row>
    <row r="3118">
      <c r="A3118" s="127"/>
      <c r="B3118" s="127"/>
      <c r="C3118" s="127"/>
      <c r="D3118" s="127"/>
    </row>
    <row r="3119">
      <c r="A3119" s="127"/>
      <c r="B3119" s="127"/>
      <c r="C3119" s="127"/>
      <c r="D3119" s="127"/>
    </row>
    <row r="3120">
      <c r="A3120" s="127"/>
      <c r="B3120" s="127"/>
      <c r="C3120" s="127"/>
      <c r="D3120" s="127"/>
    </row>
    <row r="3121">
      <c r="A3121" s="127"/>
      <c r="B3121" s="127"/>
      <c r="C3121" s="127"/>
      <c r="D3121" s="127"/>
    </row>
    <row r="3122">
      <c r="A3122" s="127"/>
      <c r="B3122" s="127"/>
      <c r="C3122" s="127"/>
      <c r="D3122" s="127"/>
    </row>
    <row r="3123">
      <c r="A3123" s="127"/>
      <c r="B3123" s="127"/>
      <c r="C3123" s="127"/>
      <c r="D3123" s="127"/>
    </row>
    <row r="3124">
      <c r="A3124" s="127"/>
      <c r="B3124" s="127"/>
      <c r="C3124" s="127"/>
      <c r="D3124" s="127"/>
    </row>
    <row r="3125">
      <c r="A3125" s="127"/>
      <c r="B3125" s="127"/>
      <c r="C3125" s="127"/>
      <c r="D3125" s="127"/>
    </row>
    <row r="3126">
      <c r="A3126" s="127"/>
      <c r="B3126" s="127"/>
      <c r="C3126" s="127"/>
      <c r="D3126" s="127"/>
    </row>
    <row r="3127">
      <c r="A3127" s="127"/>
      <c r="B3127" s="127"/>
      <c r="C3127" s="127"/>
      <c r="D3127" s="127"/>
    </row>
    <row r="3128">
      <c r="A3128" s="127"/>
      <c r="B3128" s="127"/>
      <c r="C3128" s="127"/>
      <c r="D3128" s="127"/>
    </row>
    <row r="3129">
      <c r="A3129" s="127"/>
      <c r="B3129" s="127"/>
      <c r="C3129" s="127"/>
      <c r="D3129" s="127"/>
    </row>
    <row r="3130">
      <c r="A3130" s="127"/>
      <c r="B3130" s="127"/>
      <c r="C3130" s="127"/>
      <c r="D3130" s="127"/>
    </row>
    <row r="3131">
      <c r="A3131" s="127"/>
      <c r="B3131" s="127"/>
      <c r="C3131" s="127"/>
      <c r="D3131" s="127"/>
    </row>
    <row r="3132">
      <c r="A3132" s="127"/>
      <c r="B3132" s="127"/>
      <c r="C3132" s="127"/>
      <c r="D3132" s="127"/>
    </row>
    <row r="3133">
      <c r="A3133" s="127"/>
      <c r="B3133" s="127"/>
      <c r="C3133" s="127"/>
      <c r="D3133" s="127"/>
    </row>
    <row r="3134">
      <c r="A3134" s="127"/>
      <c r="B3134" s="127"/>
      <c r="C3134" s="127"/>
      <c r="D3134" s="127"/>
    </row>
    <row r="3135">
      <c r="A3135" s="127"/>
      <c r="B3135" s="127"/>
      <c r="C3135" s="127"/>
      <c r="D3135" s="127"/>
    </row>
    <row r="3136">
      <c r="A3136" s="127"/>
      <c r="B3136" s="127"/>
      <c r="C3136" s="127"/>
      <c r="D3136" s="127"/>
    </row>
    <row r="3137">
      <c r="A3137" s="127"/>
      <c r="B3137" s="127"/>
      <c r="C3137" s="127"/>
      <c r="D3137" s="127"/>
    </row>
    <row r="3138">
      <c r="A3138" s="127"/>
      <c r="B3138" s="127"/>
      <c r="C3138" s="127"/>
      <c r="D3138" s="127"/>
    </row>
    <row r="3139">
      <c r="A3139" s="127"/>
      <c r="B3139" s="127"/>
      <c r="C3139" s="127"/>
      <c r="D3139" s="127"/>
    </row>
    <row r="3140">
      <c r="A3140" s="127"/>
      <c r="B3140" s="127"/>
      <c r="C3140" s="127"/>
      <c r="D3140" s="127"/>
    </row>
    <row r="3141">
      <c r="A3141" s="127"/>
      <c r="B3141" s="127"/>
      <c r="C3141" s="127"/>
      <c r="D3141" s="127"/>
    </row>
    <row r="3142">
      <c r="A3142" s="127"/>
      <c r="B3142" s="127"/>
      <c r="C3142" s="127"/>
      <c r="D3142" s="127"/>
    </row>
    <row r="3143">
      <c r="A3143" s="127"/>
      <c r="B3143" s="127"/>
      <c r="C3143" s="127"/>
      <c r="D3143" s="127"/>
    </row>
    <row r="3144">
      <c r="A3144" s="127"/>
      <c r="B3144" s="127"/>
      <c r="C3144" s="127"/>
      <c r="D3144" s="127"/>
    </row>
    <row r="3145">
      <c r="A3145" s="127"/>
      <c r="B3145" s="127"/>
      <c r="C3145" s="127"/>
      <c r="D3145" s="127"/>
    </row>
    <row r="3146">
      <c r="A3146" s="127"/>
      <c r="B3146" s="127"/>
      <c r="C3146" s="127"/>
      <c r="D3146" s="127"/>
    </row>
    <row r="3147">
      <c r="A3147" s="127"/>
      <c r="B3147" s="127"/>
      <c r="C3147" s="127"/>
      <c r="D3147" s="127"/>
    </row>
    <row r="3148">
      <c r="A3148" s="127"/>
      <c r="B3148" s="127"/>
      <c r="C3148" s="127"/>
      <c r="D3148" s="127"/>
    </row>
    <row r="3149">
      <c r="A3149" s="127"/>
      <c r="B3149" s="127"/>
      <c r="C3149" s="127"/>
      <c r="D3149" s="127"/>
    </row>
    <row r="3150">
      <c r="A3150" s="127"/>
      <c r="B3150" s="127"/>
      <c r="C3150" s="127"/>
      <c r="D3150" s="127"/>
    </row>
    <row r="3151">
      <c r="A3151" s="127"/>
      <c r="B3151" s="127"/>
      <c r="C3151" s="127"/>
      <c r="D3151" s="127"/>
    </row>
    <row r="3152">
      <c r="A3152" s="127"/>
      <c r="B3152" s="127"/>
      <c r="C3152" s="127"/>
      <c r="D3152" s="127"/>
    </row>
    <row r="3153">
      <c r="A3153" s="127"/>
      <c r="B3153" s="127"/>
      <c r="C3153" s="127"/>
      <c r="D3153" s="127"/>
    </row>
    <row r="3154">
      <c r="A3154" s="127"/>
      <c r="B3154" s="127"/>
      <c r="C3154" s="127"/>
      <c r="D3154" s="127"/>
    </row>
    <row r="3155">
      <c r="A3155" s="127"/>
      <c r="B3155" s="127"/>
      <c r="C3155" s="127"/>
      <c r="D3155" s="127"/>
    </row>
    <row r="3156">
      <c r="A3156" s="127"/>
      <c r="B3156" s="127"/>
      <c r="C3156" s="127"/>
      <c r="D3156" s="127"/>
    </row>
    <row r="3157">
      <c r="A3157" s="127"/>
      <c r="B3157" s="127"/>
      <c r="C3157" s="127"/>
      <c r="D3157" s="127"/>
    </row>
    <row r="3158">
      <c r="A3158" s="127"/>
      <c r="B3158" s="127"/>
      <c r="C3158" s="127"/>
      <c r="D3158" s="127"/>
    </row>
    <row r="3159">
      <c r="A3159" s="127"/>
      <c r="B3159" s="127"/>
      <c r="C3159" s="127"/>
      <c r="D3159" s="127"/>
    </row>
    <row r="3160">
      <c r="A3160" s="127"/>
      <c r="B3160" s="127"/>
      <c r="C3160" s="127"/>
      <c r="D3160" s="127"/>
    </row>
    <row r="3161">
      <c r="A3161" s="127"/>
      <c r="B3161" s="127"/>
      <c r="C3161" s="127"/>
      <c r="D3161" s="127"/>
    </row>
    <row r="3162">
      <c r="A3162" s="127"/>
      <c r="B3162" s="127"/>
      <c r="C3162" s="127"/>
      <c r="D3162" s="127"/>
    </row>
    <row r="3163">
      <c r="A3163" s="127"/>
      <c r="B3163" s="127"/>
      <c r="C3163" s="127"/>
      <c r="D3163" s="127"/>
    </row>
    <row r="3164">
      <c r="A3164" s="127"/>
      <c r="B3164" s="127"/>
      <c r="C3164" s="127"/>
      <c r="D3164" s="127"/>
    </row>
    <row r="3165">
      <c r="A3165" s="127"/>
      <c r="B3165" s="127"/>
      <c r="C3165" s="127"/>
      <c r="D3165" s="127"/>
    </row>
    <row r="3166">
      <c r="A3166" s="127"/>
      <c r="B3166" s="127"/>
      <c r="C3166" s="127"/>
      <c r="D3166" s="127"/>
    </row>
    <row r="3167">
      <c r="A3167" s="127"/>
      <c r="B3167" s="127"/>
      <c r="C3167" s="127"/>
      <c r="D3167" s="127"/>
    </row>
    <row r="3168">
      <c r="A3168" s="127"/>
      <c r="B3168" s="127"/>
      <c r="C3168" s="127"/>
      <c r="D3168" s="127"/>
    </row>
    <row r="3169">
      <c r="A3169" s="127"/>
      <c r="B3169" s="127"/>
      <c r="C3169" s="127"/>
      <c r="D3169" s="127"/>
    </row>
    <row r="3170">
      <c r="A3170" s="127"/>
      <c r="B3170" s="127"/>
      <c r="C3170" s="127"/>
      <c r="D3170" s="127"/>
    </row>
    <row r="3171">
      <c r="A3171" s="127"/>
      <c r="B3171" s="127"/>
      <c r="C3171" s="127"/>
      <c r="D3171" s="127"/>
    </row>
    <row r="3172">
      <c r="A3172" s="127"/>
      <c r="B3172" s="127"/>
      <c r="C3172" s="127"/>
      <c r="D3172" s="127"/>
    </row>
    <row r="3173">
      <c r="A3173" s="127"/>
      <c r="B3173" s="127"/>
      <c r="C3173" s="127"/>
      <c r="D3173" s="127"/>
    </row>
    <row r="3174">
      <c r="A3174" s="127"/>
      <c r="B3174" s="127"/>
      <c r="C3174" s="127"/>
      <c r="D3174" s="127"/>
    </row>
    <row r="3175">
      <c r="A3175" s="127"/>
      <c r="B3175" s="127"/>
      <c r="C3175" s="127"/>
      <c r="D3175" s="127"/>
    </row>
    <row r="3176">
      <c r="A3176" s="127"/>
      <c r="B3176" s="127"/>
      <c r="C3176" s="127"/>
      <c r="D3176" s="127"/>
    </row>
    <row r="3177">
      <c r="A3177" s="127"/>
      <c r="B3177" s="127"/>
      <c r="C3177" s="127"/>
      <c r="D3177" s="127"/>
    </row>
    <row r="3178">
      <c r="A3178" s="127"/>
      <c r="B3178" s="127"/>
      <c r="C3178" s="127"/>
      <c r="D3178" s="127"/>
    </row>
    <row r="3179">
      <c r="A3179" s="127"/>
      <c r="B3179" s="127"/>
      <c r="C3179" s="127"/>
      <c r="D3179" s="127"/>
    </row>
    <row r="3180">
      <c r="A3180" s="127"/>
      <c r="B3180" s="127"/>
      <c r="C3180" s="127"/>
      <c r="D3180" s="127"/>
    </row>
    <row r="3181">
      <c r="A3181" s="127"/>
      <c r="B3181" s="127"/>
      <c r="C3181" s="127"/>
      <c r="D3181" s="127"/>
    </row>
    <row r="3182">
      <c r="A3182" s="127"/>
      <c r="B3182" s="127"/>
      <c r="C3182" s="127"/>
      <c r="D3182" s="127"/>
    </row>
    <row r="3183">
      <c r="A3183" s="127"/>
      <c r="B3183" s="127"/>
      <c r="C3183" s="127"/>
      <c r="D3183" s="127"/>
    </row>
    <row r="3184">
      <c r="A3184" s="127"/>
      <c r="B3184" s="127"/>
      <c r="C3184" s="127"/>
      <c r="D3184" s="127"/>
    </row>
    <row r="3185">
      <c r="A3185" s="127"/>
      <c r="B3185" s="127"/>
      <c r="C3185" s="127"/>
      <c r="D3185" s="127"/>
    </row>
    <row r="3186">
      <c r="A3186" s="127"/>
      <c r="B3186" s="127"/>
      <c r="C3186" s="127"/>
      <c r="D3186" s="127"/>
    </row>
    <row r="3187">
      <c r="A3187" s="127"/>
      <c r="B3187" s="127"/>
      <c r="C3187" s="127"/>
      <c r="D3187" s="127"/>
    </row>
    <row r="3188">
      <c r="A3188" s="127"/>
      <c r="B3188" s="127"/>
      <c r="C3188" s="127"/>
      <c r="D3188" s="127"/>
    </row>
    <row r="3189">
      <c r="A3189" s="127"/>
      <c r="B3189" s="127"/>
      <c r="C3189" s="127"/>
      <c r="D3189" s="127"/>
    </row>
    <row r="3190">
      <c r="A3190" s="127"/>
      <c r="B3190" s="127"/>
      <c r="C3190" s="127"/>
      <c r="D3190" s="127"/>
    </row>
    <row r="3191">
      <c r="A3191" s="127"/>
      <c r="B3191" s="127"/>
      <c r="C3191" s="127"/>
      <c r="D3191" s="127"/>
    </row>
    <row r="3192">
      <c r="A3192" s="127"/>
      <c r="B3192" s="127"/>
      <c r="C3192" s="127"/>
      <c r="D3192" s="127"/>
    </row>
    <row r="3193">
      <c r="A3193" s="127"/>
      <c r="B3193" s="127"/>
      <c r="C3193" s="127"/>
      <c r="D3193" s="127"/>
    </row>
    <row r="3194">
      <c r="A3194" s="127"/>
      <c r="B3194" s="127"/>
      <c r="C3194" s="127"/>
      <c r="D3194" s="127"/>
    </row>
    <row r="3195">
      <c r="A3195" s="127"/>
      <c r="B3195" s="127"/>
      <c r="C3195" s="127"/>
      <c r="D3195" s="127"/>
    </row>
    <row r="3196">
      <c r="A3196" s="127"/>
      <c r="B3196" s="127"/>
      <c r="C3196" s="127"/>
      <c r="D3196" s="127"/>
    </row>
    <row r="3197">
      <c r="A3197" s="127"/>
      <c r="B3197" s="127"/>
      <c r="C3197" s="127"/>
      <c r="D3197" s="127"/>
    </row>
    <row r="3198">
      <c r="A3198" s="127"/>
      <c r="B3198" s="127"/>
      <c r="C3198" s="127"/>
      <c r="D3198" s="127"/>
    </row>
    <row r="3199">
      <c r="A3199" s="127"/>
      <c r="B3199" s="127"/>
      <c r="C3199" s="127"/>
      <c r="D3199" s="127"/>
    </row>
    <row r="3200">
      <c r="A3200" s="127"/>
      <c r="B3200" s="127"/>
      <c r="C3200" s="127"/>
      <c r="D3200" s="127"/>
    </row>
    <row r="3201">
      <c r="A3201" s="127"/>
      <c r="B3201" s="127"/>
      <c r="C3201" s="127"/>
      <c r="D3201" s="127"/>
    </row>
    <row r="3202">
      <c r="A3202" s="127"/>
      <c r="B3202" s="127"/>
      <c r="C3202" s="127"/>
      <c r="D3202" s="127"/>
    </row>
    <row r="3203">
      <c r="A3203" s="127"/>
      <c r="B3203" s="127"/>
      <c r="C3203" s="127"/>
      <c r="D3203" s="127"/>
    </row>
    <row r="3204">
      <c r="A3204" s="127"/>
      <c r="B3204" s="127"/>
      <c r="C3204" s="127"/>
      <c r="D3204" s="127"/>
    </row>
    <row r="3205">
      <c r="A3205" s="127"/>
      <c r="B3205" s="127"/>
      <c r="C3205" s="127"/>
      <c r="D3205" s="127"/>
    </row>
    <row r="3206">
      <c r="A3206" s="127"/>
      <c r="B3206" s="127"/>
      <c r="C3206" s="127"/>
      <c r="D3206" s="127"/>
    </row>
    <row r="3207">
      <c r="A3207" s="127"/>
      <c r="B3207" s="127"/>
      <c r="C3207" s="127"/>
      <c r="D3207" s="127"/>
    </row>
    <row r="3208">
      <c r="A3208" s="127"/>
      <c r="B3208" s="127"/>
      <c r="C3208" s="127"/>
      <c r="D3208" s="127"/>
    </row>
    <row r="3209">
      <c r="A3209" s="127"/>
      <c r="B3209" s="127"/>
      <c r="C3209" s="127"/>
      <c r="D3209" s="127"/>
    </row>
    <row r="3210">
      <c r="A3210" s="127"/>
      <c r="B3210" s="127"/>
      <c r="C3210" s="127"/>
      <c r="D3210" s="127"/>
    </row>
    <row r="3211">
      <c r="A3211" s="127"/>
      <c r="B3211" s="127"/>
      <c r="C3211" s="127"/>
      <c r="D3211" s="127"/>
    </row>
    <row r="3212">
      <c r="A3212" s="127"/>
      <c r="B3212" s="127"/>
      <c r="C3212" s="127"/>
      <c r="D3212" s="127"/>
    </row>
    <row r="3213">
      <c r="A3213" s="127"/>
      <c r="B3213" s="127"/>
      <c r="C3213" s="127"/>
      <c r="D3213" s="127"/>
    </row>
    <row r="3214">
      <c r="A3214" s="127"/>
      <c r="B3214" s="127"/>
      <c r="C3214" s="127"/>
      <c r="D3214" s="127"/>
    </row>
    <row r="3215">
      <c r="A3215" s="127"/>
      <c r="B3215" s="127"/>
      <c r="C3215" s="127"/>
      <c r="D3215" s="127"/>
    </row>
    <row r="3216">
      <c r="A3216" s="127"/>
      <c r="B3216" s="127"/>
      <c r="C3216" s="127"/>
      <c r="D3216" s="127"/>
    </row>
    <row r="3217">
      <c r="A3217" s="127"/>
      <c r="B3217" s="127"/>
      <c r="C3217" s="127"/>
      <c r="D3217" s="127"/>
    </row>
    <row r="3218">
      <c r="A3218" s="127"/>
      <c r="B3218" s="127"/>
      <c r="C3218" s="127"/>
      <c r="D3218" s="127"/>
    </row>
    <row r="3219">
      <c r="A3219" s="127"/>
      <c r="B3219" s="127"/>
      <c r="C3219" s="127"/>
      <c r="D3219" s="127"/>
    </row>
    <row r="3220">
      <c r="A3220" s="127"/>
      <c r="B3220" s="127"/>
      <c r="C3220" s="127"/>
      <c r="D3220" s="127"/>
    </row>
    <row r="3221">
      <c r="A3221" s="127"/>
      <c r="B3221" s="127"/>
      <c r="C3221" s="127"/>
      <c r="D3221" s="127"/>
    </row>
    <row r="3222">
      <c r="A3222" s="127"/>
      <c r="B3222" s="127"/>
      <c r="C3222" s="127"/>
      <c r="D3222" s="127"/>
    </row>
    <row r="3223">
      <c r="A3223" s="127"/>
      <c r="B3223" s="127"/>
      <c r="C3223" s="127"/>
      <c r="D3223" s="127"/>
    </row>
    <row r="3224">
      <c r="A3224" s="127"/>
      <c r="B3224" s="127"/>
      <c r="C3224" s="127"/>
      <c r="D3224" s="127"/>
    </row>
    <row r="3225">
      <c r="A3225" s="127"/>
      <c r="B3225" s="127"/>
      <c r="C3225" s="127"/>
      <c r="D3225" s="127"/>
    </row>
    <row r="3226">
      <c r="A3226" s="127"/>
      <c r="B3226" s="127"/>
      <c r="C3226" s="127"/>
      <c r="D3226" s="127"/>
    </row>
    <row r="3227">
      <c r="A3227" s="127"/>
      <c r="B3227" s="127"/>
      <c r="C3227" s="127"/>
      <c r="D3227" s="127"/>
    </row>
    <row r="3228">
      <c r="A3228" s="127"/>
      <c r="B3228" s="127"/>
      <c r="C3228" s="127"/>
      <c r="D3228" s="127"/>
    </row>
    <row r="3229">
      <c r="A3229" s="127"/>
      <c r="B3229" s="127"/>
      <c r="C3229" s="127"/>
      <c r="D3229" s="127"/>
    </row>
    <row r="3230">
      <c r="A3230" s="127"/>
      <c r="B3230" s="127"/>
      <c r="C3230" s="127"/>
      <c r="D3230" s="127"/>
    </row>
    <row r="3231">
      <c r="A3231" s="127"/>
      <c r="B3231" s="127"/>
      <c r="C3231" s="127"/>
      <c r="D3231" s="127"/>
    </row>
    <row r="3232">
      <c r="A3232" s="127"/>
      <c r="B3232" s="127"/>
      <c r="C3232" s="127"/>
      <c r="D3232" s="127"/>
    </row>
    <row r="3233">
      <c r="A3233" s="127"/>
      <c r="B3233" s="127"/>
      <c r="C3233" s="127"/>
      <c r="D3233" s="127"/>
    </row>
    <row r="3234">
      <c r="A3234" s="127"/>
      <c r="B3234" s="127"/>
      <c r="C3234" s="127"/>
      <c r="D3234" s="127"/>
    </row>
    <row r="3235">
      <c r="A3235" s="127"/>
      <c r="B3235" s="127"/>
      <c r="C3235" s="127"/>
      <c r="D3235" s="127"/>
    </row>
    <row r="3236">
      <c r="A3236" s="127"/>
      <c r="B3236" s="127"/>
      <c r="C3236" s="127"/>
      <c r="D3236" s="127"/>
    </row>
    <row r="3237">
      <c r="A3237" s="127"/>
      <c r="B3237" s="127"/>
      <c r="C3237" s="127"/>
      <c r="D3237" s="127"/>
    </row>
    <row r="3238">
      <c r="A3238" s="127"/>
      <c r="B3238" s="127"/>
      <c r="C3238" s="127"/>
      <c r="D3238" s="127"/>
    </row>
    <row r="3239">
      <c r="A3239" s="127"/>
      <c r="B3239" s="127"/>
      <c r="C3239" s="127"/>
      <c r="D3239" s="127"/>
    </row>
    <row r="3240">
      <c r="A3240" s="127"/>
      <c r="B3240" s="127"/>
      <c r="C3240" s="127"/>
      <c r="D3240" s="127"/>
    </row>
    <row r="3241">
      <c r="A3241" s="127"/>
      <c r="B3241" s="127"/>
      <c r="C3241" s="127"/>
      <c r="D3241" s="127"/>
    </row>
    <row r="3242">
      <c r="A3242" s="127"/>
      <c r="B3242" s="127"/>
      <c r="C3242" s="127"/>
      <c r="D3242" s="127"/>
    </row>
    <row r="3243">
      <c r="A3243" s="127"/>
      <c r="B3243" s="127"/>
      <c r="C3243" s="127"/>
      <c r="D3243" s="127"/>
    </row>
    <row r="3244">
      <c r="A3244" s="127"/>
      <c r="B3244" s="127"/>
      <c r="C3244" s="127"/>
      <c r="D3244" s="127"/>
    </row>
    <row r="3245">
      <c r="A3245" s="127"/>
      <c r="B3245" s="127"/>
      <c r="C3245" s="127"/>
      <c r="D3245" s="127"/>
    </row>
    <row r="3246">
      <c r="A3246" s="127"/>
      <c r="B3246" s="127"/>
      <c r="C3246" s="127"/>
      <c r="D3246" s="127"/>
    </row>
    <row r="3247">
      <c r="A3247" s="127"/>
      <c r="B3247" s="127"/>
      <c r="C3247" s="127"/>
      <c r="D3247" s="127"/>
    </row>
    <row r="3248">
      <c r="A3248" s="127"/>
      <c r="B3248" s="127"/>
      <c r="C3248" s="127"/>
      <c r="D3248" s="127"/>
    </row>
    <row r="3249">
      <c r="A3249" s="127"/>
      <c r="B3249" s="127"/>
      <c r="C3249" s="127"/>
      <c r="D3249" s="127"/>
    </row>
    <row r="3250">
      <c r="A3250" s="127"/>
      <c r="B3250" s="127"/>
      <c r="C3250" s="127"/>
      <c r="D3250" s="127"/>
    </row>
    <row r="3251">
      <c r="A3251" s="127"/>
      <c r="B3251" s="127"/>
      <c r="C3251" s="127"/>
      <c r="D3251" s="127"/>
    </row>
    <row r="3252">
      <c r="A3252" s="127"/>
      <c r="B3252" s="127"/>
      <c r="C3252" s="127"/>
      <c r="D3252" s="127"/>
    </row>
    <row r="3253">
      <c r="A3253" s="127"/>
      <c r="B3253" s="127"/>
      <c r="C3253" s="127"/>
      <c r="D3253" s="127"/>
    </row>
    <row r="3254">
      <c r="A3254" s="127"/>
      <c r="B3254" s="127"/>
      <c r="C3254" s="127"/>
      <c r="D3254" s="127"/>
    </row>
    <row r="3255">
      <c r="A3255" s="127"/>
      <c r="B3255" s="127"/>
      <c r="C3255" s="127"/>
      <c r="D3255" s="127"/>
    </row>
    <row r="3256">
      <c r="A3256" s="127"/>
      <c r="B3256" s="127"/>
      <c r="C3256" s="127"/>
      <c r="D3256" s="127"/>
    </row>
    <row r="3257">
      <c r="A3257" s="127"/>
      <c r="B3257" s="127"/>
      <c r="C3257" s="127"/>
      <c r="D3257" s="127"/>
    </row>
    <row r="3258">
      <c r="A3258" s="127"/>
      <c r="B3258" s="127"/>
      <c r="C3258" s="127"/>
      <c r="D3258" s="127"/>
    </row>
    <row r="3259">
      <c r="A3259" s="127"/>
      <c r="B3259" s="127"/>
      <c r="C3259" s="127"/>
      <c r="D3259" s="127"/>
    </row>
    <row r="3260">
      <c r="A3260" s="127"/>
      <c r="B3260" s="127"/>
      <c r="C3260" s="127"/>
      <c r="D3260" s="127"/>
    </row>
    <row r="3261">
      <c r="A3261" s="127"/>
      <c r="B3261" s="127"/>
      <c r="C3261" s="127"/>
      <c r="D3261" s="127"/>
    </row>
    <row r="3262">
      <c r="A3262" s="127"/>
      <c r="B3262" s="127"/>
      <c r="C3262" s="127"/>
      <c r="D3262" s="127"/>
    </row>
    <row r="3263">
      <c r="A3263" s="127"/>
      <c r="B3263" s="127"/>
      <c r="C3263" s="127"/>
      <c r="D3263" s="127"/>
    </row>
    <row r="3264">
      <c r="A3264" s="127"/>
      <c r="B3264" s="127"/>
      <c r="C3264" s="127"/>
      <c r="D3264" s="127"/>
    </row>
    <row r="3265">
      <c r="A3265" s="127"/>
      <c r="B3265" s="127"/>
      <c r="C3265" s="127"/>
      <c r="D3265" s="127"/>
    </row>
    <row r="3266">
      <c r="A3266" s="127"/>
      <c r="B3266" s="127"/>
      <c r="C3266" s="127"/>
      <c r="D3266" s="127"/>
    </row>
    <row r="3267">
      <c r="A3267" s="127"/>
      <c r="B3267" s="127"/>
      <c r="C3267" s="127"/>
      <c r="D3267" s="127"/>
    </row>
    <row r="3268">
      <c r="A3268" s="127"/>
      <c r="B3268" s="127"/>
      <c r="C3268" s="127"/>
      <c r="D3268" s="127"/>
    </row>
    <row r="3269">
      <c r="A3269" s="127"/>
      <c r="B3269" s="127"/>
      <c r="C3269" s="127"/>
      <c r="D3269" s="127"/>
    </row>
    <row r="3270">
      <c r="A3270" s="127"/>
      <c r="B3270" s="127"/>
      <c r="C3270" s="127"/>
      <c r="D3270" s="127"/>
    </row>
    <row r="3271">
      <c r="A3271" s="127"/>
      <c r="B3271" s="127"/>
      <c r="C3271" s="127"/>
      <c r="D3271" s="127"/>
    </row>
    <row r="3272">
      <c r="A3272" s="127"/>
      <c r="B3272" s="127"/>
      <c r="C3272" s="127"/>
      <c r="D3272" s="127"/>
    </row>
    <row r="3273">
      <c r="A3273" s="127"/>
      <c r="B3273" s="127"/>
      <c r="C3273" s="127"/>
      <c r="D3273" s="127"/>
    </row>
    <row r="3274">
      <c r="A3274" s="127"/>
      <c r="B3274" s="127"/>
      <c r="C3274" s="127"/>
      <c r="D3274" s="127"/>
    </row>
    <row r="3275">
      <c r="A3275" s="127"/>
      <c r="B3275" s="127"/>
      <c r="C3275" s="127"/>
      <c r="D3275" s="127"/>
    </row>
    <row r="3276">
      <c r="A3276" s="127"/>
      <c r="B3276" s="127"/>
      <c r="C3276" s="127"/>
      <c r="D3276" s="127"/>
    </row>
    <row r="3277">
      <c r="A3277" s="127"/>
      <c r="B3277" s="127"/>
      <c r="C3277" s="127"/>
      <c r="D3277" s="127"/>
    </row>
    <row r="3278">
      <c r="A3278" s="127"/>
      <c r="B3278" s="127"/>
      <c r="C3278" s="127"/>
      <c r="D3278" s="127"/>
    </row>
    <row r="3279">
      <c r="A3279" s="127"/>
      <c r="B3279" s="127"/>
      <c r="C3279" s="127"/>
      <c r="D3279" s="127"/>
    </row>
    <row r="3280">
      <c r="A3280" s="127"/>
      <c r="B3280" s="127"/>
      <c r="C3280" s="127"/>
      <c r="D3280" s="127"/>
    </row>
    <row r="3281">
      <c r="A3281" s="127"/>
      <c r="B3281" s="127"/>
      <c r="C3281" s="127"/>
      <c r="D3281" s="127"/>
    </row>
    <row r="3282">
      <c r="A3282" s="127"/>
      <c r="B3282" s="127"/>
      <c r="C3282" s="127"/>
      <c r="D3282" s="127"/>
    </row>
    <row r="3283">
      <c r="A3283" s="127"/>
      <c r="B3283" s="127"/>
      <c r="C3283" s="127"/>
      <c r="D3283" s="127"/>
    </row>
    <row r="3284">
      <c r="A3284" s="127"/>
      <c r="B3284" s="127"/>
      <c r="C3284" s="127"/>
      <c r="D3284" s="127"/>
    </row>
    <row r="3285">
      <c r="A3285" s="127"/>
      <c r="B3285" s="127"/>
      <c r="C3285" s="127"/>
      <c r="D3285" s="127"/>
    </row>
    <row r="3286">
      <c r="A3286" s="127"/>
      <c r="B3286" s="127"/>
      <c r="C3286" s="127"/>
      <c r="D3286" s="127"/>
    </row>
    <row r="3287">
      <c r="A3287" s="127"/>
      <c r="B3287" s="127"/>
      <c r="C3287" s="127"/>
      <c r="D3287" s="127"/>
    </row>
    <row r="3288">
      <c r="A3288" s="127"/>
      <c r="B3288" s="127"/>
      <c r="C3288" s="127"/>
      <c r="D3288" s="127"/>
    </row>
    <row r="3289">
      <c r="A3289" s="127"/>
      <c r="B3289" s="127"/>
      <c r="C3289" s="127"/>
      <c r="D3289" s="127"/>
    </row>
    <row r="3290">
      <c r="A3290" s="127"/>
      <c r="B3290" s="127"/>
      <c r="C3290" s="127"/>
      <c r="D3290" s="127"/>
    </row>
    <row r="3291">
      <c r="A3291" s="127"/>
      <c r="B3291" s="127"/>
      <c r="C3291" s="127"/>
      <c r="D3291" s="127"/>
    </row>
    <row r="3292">
      <c r="A3292" s="127"/>
      <c r="B3292" s="127"/>
      <c r="C3292" s="127"/>
      <c r="D3292" s="127"/>
    </row>
    <row r="3293">
      <c r="A3293" s="127"/>
      <c r="B3293" s="127"/>
      <c r="C3293" s="127"/>
      <c r="D3293" s="127"/>
    </row>
    <row r="3294">
      <c r="A3294" s="127"/>
      <c r="B3294" s="127"/>
      <c r="C3294" s="127"/>
      <c r="D3294" s="127"/>
    </row>
    <row r="3295">
      <c r="A3295" s="127"/>
      <c r="B3295" s="127"/>
      <c r="C3295" s="127"/>
      <c r="D3295" s="127"/>
    </row>
    <row r="3296">
      <c r="A3296" s="127"/>
      <c r="B3296" s="127"/>
      <c r="C3296" s="127"/>
      <c r="D3296" s="127"/>
    </row>
    <row r="3297">
      <c r="A3297" s="127"/>
      <c r="B3297" s="127"/>
      <c r="C3297" s="127"/>
      <c r="D3297" s="127"/>
    </row>
    <row r="3298">
      <c r="A3298" s="127"/>
      <c r="B3298" s="127"/>
      <c r="C3298" s="127"/>
      <c r="D3298" s="127"/>
    </row>
    <row r="3299">
      <c r="A3299" s="127"/>
      <c r="B3299" s="127"/>
      <c r="C3299" s="127"/>
      <c r="D3299" s="127"/>
    </row>
    <row r="3300">
      <c r="A3300" s="127"/>
      <c r="B3300" s="127"/>
      <c r="C3300" s="127"/>
      <c r="D3300" s="127"/>
    </row>
    <row r="3301">
      <c r="A3301" s="127"/>
      <c r="B3301" s="127"/>
      <c r="C3301" s="127"/>
      <c r="D3301" s="127"/>
    </row>
    <row r="3302">
      <c r="A3302" s="127"/>
      <c r="B3302" s="127"/>
      <c r="C3302" s="127"/>
      <c r="D3302" s="127"/>
    </row>
    <row r="3303">
      <c r="A3303" s="127"/>
      <c r="B3303" s="127"/>
      <c r="C3303" s="127"/>
      <c r="D3303" s="127"/>
    </row>
    <row r="3304">
      <c r="A3304" s="127"/>
      <c r="B3304" s="127"/>
      <c r="C3304" s="127"/>
      <c r="D3304" s="127"/>
    </row>
    <row r="3305">
      <c r="A3305" s="127"/>
      <c r="B3305" s="127"/>
      <c r="C3305" s="127"/>
      <c r="D3305" s="127"/>
    </row>
    <row r="3306">
      <c r="A3306" s="127"/>
      <c r="B3306" s="127"/>
      <c r="C3306" s="127"/>
      <c r="D3306" s="127"/>
    </row>
    <row r="3307">
      <c r="A3307" s="127"/>
      <c r="B3307" s="127"/>
      <c r="C3307" s="127"/>
      <c r="D3307" s="127"/>
    </row>
    <row r="3308">
      <c r="A3308" s="127"/>
      <c r="B3308" s="127"/>
      <c r="C3308" s="127"/>
      <c r="D3308" s="127"/>
    </row>
    <row r="3309">
      <c r="A3309" s="127"/>
      <c r="B3309" s="127"/>
      <c r="C3309" s="127"/>
      <c r="D3309" s="127"/>
    </row>
    <row r="3310">
      <c r="A3310" s="127"/>
      <c r="B3310" s="127"/>
      <c r="C3310" s="127"/>
      <c r="D3310" s="127"/>
    </row>
    <row r="3311">
      <c r="A3311" s="127"/>
      <c r="B3311" s="127"/>
      <c r="C3311" s="127"/>
      <c r="D3311" s="127"/>
    </row>
    <row r="3312">
      <c r="A3312" s="127"/>
      <c r="B3312" s="127"/>
      <c r="C3312" s="127"/>
      <c r="D3312" s="127"/>
    </row>
    <row r="3313">
      <c r="A3313" s="127"/>
      <c r="B3313" s="127"/>
      <c r="C3313" s="127"/>
      <c r="D3313" s="127"/>
    </row>
    <row r="3314">
      <c r="A3314" s="127"/>
      <c r="B3314" s="127"/>
      <c r="C3314" s="127"/>
      <c r="D3314" s="127"/>
    </row>
    <row r="3315">
      <c r="A3315" s="127"/>
      <c r="B3315" s="127"/>
      <c r="C3315" s="127"/>
      <c r="D3315" s="127"/>
    </row>
    <row r="3316">
      <c r="A3316" s="127"/>
      <c r="B3316" s="127"/>
      <c r="C3316" s="127"/>
      <c r="D3316" s="127"/>
    </row>
    <row r="3317">
      <c r="A3317" s="127"/>
      <c r="B3317" s="127"/>
      <c r="C3317" s="127"/>
      <c r="D3317" s="127"/>
    </row>
    <row r="3318">
      <c r="A3318" s="127"/>
      <c r="B3318" s="127"/>
      <c r="C3318" s="127"/>
      <c r="D3318" s="127"/>
    </row>
    <row r="3319">
      <c r="A3319" s="127"/>
      <c r="B3319" s="127"/>
      <c r="C3319" s="127"/>
      <c r="D3319" s="127"/>
    </row>
    <row r="3320">
      <c r="A3320" s="127"/>
      <c r="B3320" s="127"/>
      <c r="C3320" s="127"/>
      <c r="D3320" s="127"/>
    </row>
    <row r="3321">
      <c r="A3321" s="127"/>
      <c r="B3321" s="127"/>
      <c r="C3321" s="127"/>
      <c r="D3321" s="127"/>
    </row>
    <row r="3322">
      <c r="A3322" s="127"/>
      <c r="B3322" s="127"/>
      <c r="C3322" s="127"/>
      <c r="D3322" s="127"/>
    </row>
    <row r="3323">
      <c r="A3323" s="127"/>
      <c r="B3323" s="127"/>
      <c r="C3323" s="127"/>
      <c r="D3323" s="127"/>
    </row>
    <row r="3324">
      <c r="A3324" s="127"/>
      <c r="B3324" s="127"/>
      <c r="C3324" s="127"/>
      <c r="D3324" s="127"/>
    </row>
    <row r="3325">
      <c r="A3325" s="127"/>
      <c r="B3325" s="127"/>
      <c r="C3325" s="127"/>
      <c r="D3325" s="127"/>
    </row>
    <row r="3326">
      <c r="A3326" s="127"/>
      <c r="B3326" s="127"/>
      <c r="C3326" s="127"/>
      <c r="D3326" s="127"/>
    </row>
    <row r="3327">
      <c r="A3327" s="127"/>
      <c r="B3327" s="127"/>
      <c r="C3327" s="127"/>
      <c r="D3327" s="127"/>
    </row>
    <row r="3328">
      <c r="A3328" s="127"/>
      <c r="B3328" s="127"/>
      <c r="C3328" s="127"/>
      <c r="D3328" s="127"/>
    </row>
    <row r="3329">
      <c r="A3329" s="127"/>
      <c r="B3329" s="127"/>
      <c r="C3329" s="127"/>
      <c r="D3329" s="127"/>
    </row>
    <row r="3330">
      <c r="A3330" s="127"/>
      <c r="B3330" s="127"/>
      <c r="C3330" s="127"/>
      <c r="D3330" s="127"/>
    </row>
    <row r="3331">
      <c r="A3331" s="127"/>
      <c r="B3331" s="127"/>
      <c r="C3331" s="127"/>
      <c r="D3331" s="127"/>
    </row>
    <row r="3332">
      <c r="A3332" s="127"/>
      <c r="B3332" s="127"/>
      <c r="C3332" s="127"/>
      <c r="D3332" s="127"/>
    </row>
    <row r="3333">
      <c r="A3333" s="127"/>
      <c r="B3333" s="127"/>
      <c r="C3333" s="127"/>
      <c r="D3333" s="127"/>
    </row>
    <row r="3334">
      <c r="A3334" s="127"/>
      <c r="B3334" s="127"/>
      <c r="C3334" s="127"/>
      <c r="D3334" s="127"/>
    </row>
    <row r="3335">
      <c r="A3335" s="127"/>
      <c r="B3335" s="127"/>
      <c r="C3335" s="127"/>
      <c r="D3335" s="127"/>
    </row>
    <row r="3336">
      <c r="A3336" s="127"/>
      <c r="B3336" s="127"/>
      <c r="C3336" s="127"/>
      <c r="D3336" s="127"/>
    </row>
    <row r="3337">
      <c r="A3337" s="127"/>
      <c r="B3337" s="127"/>
      <c r="C3337" s="127"/>
      <c r="D3337" s="127"/>
    </row>
    <row r="3338">
      <c r="A3338" s="127"/>
      <c r="B3338" s="127"/>
      <c r="C3338" s="127"/>
      <c r="D3338" s="127"/>
    </row>
    <row r="3339">
      <c r="A3339" s="127"/>
      <c r="B3339" s="127"/>
      <c r="C3339" s="127"/>
      <c r="D3339" s="127"/>
    </row>
    <row r="3340">
      <c r="A3340" s="127"/>
      <c r="B3340" s="127"/>
      <c r="C3340" s="127"/>
      <c r="D3340" s="127"/>
    </row>
    <row r="3341">
      <c r="A3341" s="127"/>
      <c r="B3341" s="127"/>
      <c r="C3341" s="127"/>
      <c r="D3341" s="127"/>
    </row>
    <row r="3342">
      <c r="A3342" s="127"/>
      <c r="B3342" s="127"/>
      <c r="C3342" s="127"/>
      <c r="D3342" s="127"/>
    </row>
    <row r="3343">
      <c r="A3343" s="127"/>
      <c r="B3343" s="127"/>
      <c r="C3343" s="127"/>
      <c r="D3343" s="127"/>
    </row>
    <row r="3344">
      <c r="A3344" s="127"/>
      <c r="B3344" s="127"/>
      <c r="C3344" s="127"/>
      <c r="D3344" s="127"/>
    </row>
    <row r="3345">
      <c r="A3345" s="127"/>
      <c r="B3345" s="127"/>
      <c r="C3345" s="127"/>
      <c r="D3345" s="127"/>
    </row>
    <row r="3346">
      <c r="A3346" s="127"/>
      <c r="B3346" s="127"/>
      <c r="C3346" s="127"/>
      <c r="D3346" s="127"/>
    </row>
    <row r="3347">
      <c r="A3347" s="127"/>
      <c r="B3347" s="127"/>
      <c r="C3347" s="127"/>
      <c r="D3347" s="127"/>
    </row>
    <row r="3348">
      <c r="A3348" s="127"/>
      <c r="B3348" s="127"/>
      <c r="C3348" s="127"/>
      <c r="D3348" s="127"/>
    </row>
    <row r="3349">
      <c r="A3349" s="127"/>
      <c r="B3349" s="127"/>
      <c r="C3349" s="127"/>
      <c r="D3349" s="127"/>
    </row>
    <row r="3350">
      <c r="A3350" s="127"/>
      <c r="B3350" s="127"/>
      <c r="C3350" s="127"/>
      <c r="D3350" s="127"/>
    </row>
    <row r="3351">
      <c r="A3351" s="127"/>
      <c r="B3351" s="127"/>
      <c r="C3351" s="127"/>
      <c r="D3351" s="127"/>
    </row>
    <row r="3352">
      <c r="A3352" s="127"/>
      <c r="B3352" s="127"/>
      <c r="C3352" s="127"/>
      <c r="D3352" s="127"/>
    </row>
    <row r="3353">
      <c r="A3353" s="127"/>
      <c r="B3353" s="127"/>
      <c r="C3353" s="127"/>
      <c r="D3353" s="127"/>
    </row>
    <row r="3354">
      <c r="A3354" s="127"/>
      <c r="B3354" s="127"/>
      <c r="C3354" s="127"/>
      <c r="D3354" s="127"/>
    </row>
    <row r="3355">
      <c r="A3355" s="127"/>
      <c r="B3355" s="127"/>
      <c r="C3355" s="127"/>
      <c r="D3355" s="127"/>
    </row>
    <row r="3356">
      <c r="A3356" s="127"/>
      <c r="B3356" s="127"/>
      <c r="C3356" s="127"/>
      <c r="D3356" s="127"/>
    </row>
    <row r="3357">
      <c r="A3357" s="127"/>
      <c r="B3357" s="127"/>
      <c r="C3357" s="127"/>
      <c r="D3357" s="127"/>
    </row>
    <row r="3358">
      <c r="A3358" s="127"/>
      <c r="B3358" s="127"/>
      <c r="C3358" s="127"/>
      <c r="D3358" s="127"/>
    </row>
    <row r="3359">
      <c r="A3359" s="127"/>
      <c r="B3359" s="127"/>
      <c r="C3359" s="127"/>
      <c r="D3359" s="127"/>
    </row>
    <row r="3360">
      <c r="A3360" s="127"/>
      <c r="B3360" s="127"/>
      <c r="C3360" s="127"/>
      <c r="D3360" s="127"/>
    </row>
    <row r="3361">
      <c r="A3361" s="127"/>
      <c r="B3361" s="127"/>
      <c r="C3361" s="127"/>
      <c r="D3361" s="127"/>
    </row>
    <row r="3362">
      <c r="A3362" s="127"/>
      <c r="B3362" s="127"/>
      <c r="C3362" s="127"/>
      <c r="D3362" s="127"/>
    </row>
    <row r="3363">
      <c r="A3363" s="127"/>
      <c r="B3363" s="127"/>
      <c r="C3363" s="127"/>
      <c r="D3363" s="127"/>
    </row>
    <row r="3364">
      <c r="A3364" s="127"/>
      <c r="B3364" s="127"/>
      <c r="C3364" s="127"/>
      <c r="D3364" s="127"/>
    </row>
    <row r="3365">
      <c r="A3365" s="127"/>
      <c r="B3365" s="127"/>
      <c r="C3365" s="127"/>
      <c r="D3365" s="127"/>
    </row>
    <row r="3366">
      <c r="A3366" s="127"/>
      <c r="B3366" s="127"/>
      <c r="C3366" s="127"/>
      <c r="D3366" s="127"/>
    </row>
    <row r="3367">
      <c r="A3367" s="127"/>
      <c r="B3367" s="127"/>
      <c r="C3367" s="127"/>
      <c r="D3367" s="127"/>
    </row>
    <row r="3368">
      <c r="A3368" s="127"/>
      <c r="B3368" s="127"/>
      <c r="C3368" s="127"/>
      <c r="D3368" s="127"/>
    </row>
    <row r="3369">
      <c r="A3369" s="127"/>
      <c r="B3369" s="127"/>
      <c r="C3369" s="127"/>
      <c r="D3369" s="127"/>
    </row>
    <row r="3370">
      <c r="A3370" s="127"/>
      <c r="B3370" s="127"/>
      <c r="C3370" s="127"/>
      <c r="D3370" s="127"/>
    </row>
    <row r="3371">
      <c r="A3371" s="127"/>
      <c r="B3371" s="127"/>
      <c r="C3371" s="127"/>
      <c r="D3371" s="127"/>
    </row>
    <row r="3372">
      <c r="A3372" s="127"/>
      <c r="B3372" s="127"/>
      <c r="C3372" s="127"/>
      <c r="D3372" s="127"/>
    </row>
    <row r="3373">
      <c r="A3373" s="127"/>
      <c r="B3373" s="127"/>
      <c r="C3373" s="127"/>
      <c r="D3373" s="127"/>
    </row>
    <row r="3374">
      <c r="A3374" s="127"/>
      <c r="B3374" s="127"/>
      <c r="C3374" s="127"/>
      <c r="D3374" s="127"/>
    </row>
    <row r="3375">
      <c r="A3375" s="127"/>
      <c r="B3375" s="127"/>
      <c r="C3375" s="127"/>
      <c r="D3375" s="127"/>
    </row>
    <row r="3376">
      <c r="A3376" s="127"/>
      <c r="B3376" s="127"/>
      <c r="C3376" s="127"/>
      <c r="D3376" s="127"/>
    </row>
    <row r="3377">
      <c r="A3377" s="127"/>
      <c r="B3377" s="127"/>
      <c r="C3377" s="127"/>
      <c r="D3377" s="127"/>
    </row>
    <row r="3378">
      <c r="A3378" s="127"/>
      <c r="B3378" s="127"/>
      <c r="C3378" s="127"/>
      <c r="D3378" s="127"/>
    </row>
    <row r="3379">
      <c r="A3379" s="127"/>
      <c r="B3379" s="127"/>
      <c r="C3379" s="127"/>
      <c r="D3379" s="127"/>
    </row>
    <row r="3380">
      <c r="A3380" s="127"/>
      <c r="B3380" s="127"/>
      <c r="C3380" s="127"/>
      <c r="D3380" s="127"/>
    </row>
    <row r="3381">
      <c r="A3381" s="127"/>
      <c r="B3381" s="127"/>
      <c r="C3381" s="127"/>
      <c r="D3381" s="127"/>
    </row>
    <row r="3382">
      <c r="A3382" s="127"/>
      <c r="B3382" s="127"/>
      <c r="C3382" s="127"/>
      <c r="D3382" s="127"/>
    </row>
    <row r="3383">
      <c r="A3383" s="127"/>
      <c r="B3383" s="127"/>
      <c r="C3383" s="127"/>
      <c r="D3383" s="127"/>
    </row>
    <row r="3384">
      <c r="A3384" s="127"/>
      <c r="B3384" s="127"/>
      <c r="C3384" s="127"/>
      <c r="D3384" s="127"/>
    </row>
    <row r="3385">
      <c r="A3385" s="127"/>
      <c r="B3385" s="127"/>
      <c r="C3385" s="127"/>
      <c r="D3385" s="127"/>
    </row>
    <row r="3386">
      <c r="A3386" s="127"/>
      <c r="B3386" s="127"/>
      <c r="C3386" s="127"/>
      <c r="D3386" s="127"/>
    </row>
    <row r="3387">
      <c r="A3387" s="127"/>
      <c r="B3387" s="127"/>
      <c r="C3387" s="127"/>
      <c r="D3387" s="127"/>
    </row>
    <row r="3388">
      <c r="A3388" s="127"/>
      <c r="B3388" s="127"/>
      <c r="C3388" s="127"/>
      <c r="D3388" s="127"/>
    </row>
    <row r="3389">
      <c r="A3389" s="127"/>
      <c r="B3389" s="127"/>
      <c r="C3389" s="127"/>
      <c r="D3389" s="127"/>
    </row>
    <row r="3390">
      <c r="A3390" s="127"/>
      <c r="B3390" s="127"/>
      <c r="C3390" s="127"/>
      <c r="D3390" s="127"/>
    </row>
    <row r="3391">
      <c r="A3391" s="127"/>
      <c r="B3391" s="127"/>
      <c r="C3391" s="127"/>
      <c r="D3391" s="127"/>
    </row>
    <row r="3392">
      <c r="A3392" s="127"/>
      <c r="B3392" s="127"/>
      <c r="C3392" s="127"/>
      <c r="D3392" s="127"/>
    </row>
    <row r="3393">
      <c r="A3393" s="127"/>
      <c r="B3393" s="127"/>
      <c r="C3393" s="127"/>
      <c r="D3393" s="127"/>
    </row>
    <row r="3394">
      <c r="A3394" s="127"/>
      <c r="B3394" s="127"/>
      <c r="C3394" s="127"/>
      <c r="D3394" s="127"/>
    </row>
    <row r="3395">
      <c r="A3395" s="127"/>
      <c r="B3395" s="127"/>
      <c r="C3395" s="127"/>
      <c r="D3395" s="127"/>
    </row>
    <row r="3396">
      <c r="A3396" s="127"/>
      <c r="B3396" s="127"/>
      <c r="C3396" s="127"/>
      <c r="D3396" s="127"/>
    </row>
    <row r="3397">
      <c r="A3397" s="127"/>
      <c r="B3397" s="127"/>
      <c r="C3397" s="127"/>
      <c r="D3397" s="127"/>
    </row>
    <row r="3398">
      <c r="A3398" s="127"/>
      <c r="B3398" s="127"/>
      <c r="C3398" s="127"/>
      <c r="D3398" s="127"/>
    </row>
    <row r="3399">
      <c r="A3399" s="127"/>
      <c r="B3399" s="127"/>
      <c r="C3399" s="127"/>
      <c r="D3399" s="127"/>
    </row>
    <row r="3400">
      <c r="A3400" s="127"/>
      <c r="B3400" s="127"/>
      <c r="C3400" s="127"/>
      <c r="D3400" s="127"/>
    </row>
    <row r="3401">
      <c r="A3401" s="127"/>
      <c r="B3401" s="127"/>
      <c r="C3401" s="127"/>
      <c r="D3401" s="127"/>
    </row>
    <row r="3402">
      <c r="A3402" s="127"/>
      <c r="B3402" s="127"/>
      <c r="C3402" s="127"/>
      <c r="D3402" s="127"/>
    </row>
    <row r="3403">
      <c r="A3403" s="127"/>
      <c r="B3403" s="127"/>
      <c r="C3403" s="127"/>
      <c r="D3403" s="127"/>
    </row>
    <row r="3404">
      <c r="A3404" s="127"/>
      <c r="B3404" s="127"/>
      <c r="C3404" s="127"/>
      <c r="D3404" s="127"/>
    </row>
    <row r="3405">
      <c r="A3405" s="127"/>
      <c r="B3405" s="127"/>
      <c r="C3405" s="127"/>
      <c r="D3405" s="127"/>
    </row>
    <row r="3406">
      <c r="A3406" s="127"/>
      <c r="B3406" s="127"/>
      <c r="C3406" s="127"/>
      <c r="D3406" s="127"/>
    </row>
    <row r="3407">
      <c r="A3407" s="127"/>
      <c r="B3407" s="127"/>
      <c r="C3407" s="127"/>
      <c r="D3407" s="127"/>
    </row>
    <row r="3408">
      <c r="A3408" s="127"/>
      <c r="B3408" s="127"/>
      <c r="C3408" s="127"/>
      <c r="D3408" s="127"/>
    </row>
    <row r="3409">
      <c r="A3409" s="127"/>
      <c r="B3409" s="127"/>
      <c r="C3409" s="127"/>
      <c r="D3409" s="127"/>
    </row>
    <row r="3410">
      <c r="A3410" s="127"/>
      <c r="B3410" s="127"/>
      <c r="C3410" s="127"/>
      <c r="D3410" s="127"/>
    </row>
    <row r="3411">
      <c r="A3411" s="127"/>
      <c r="B3411" s="127"/>
      <c r="C3411" s="127"/>
      <c r="D3411" s="127"/>
    </row>
    <row r="3412">
      <c r="A3412" s="127"/>
      <c r="B3412" s="127"/>
      <c r="C3412" s="127"/>
      <c r="D3412" s="127"/>
    </row>
    <row r="3413">
      <c r="A3413" s="127"/>
      <c r="B3413" s="127"/>
      <c r="C3413" s="127"/>
      <c r="D3413" s="127"/>
    </row>
    <row r="3414">
      <c r="A3414" s="127"/>
      <c r="B3414" s="127"/>
      <c r="C3414" s="127"/>
      <c r="D3414" s="127"/>
    </row>
    <row r="3415">
      <c r="A3415" s="127"/>
      <c r="B3415" s="127"/>
      <c r="C3415" s="127"/>
      <c r="D3415" s="127"/>
    </row>
    <row r="3416">
      <c r="A3416" s="127"/>
      <c r="B3416" s="127"/>
      <c r="C3416" s="127"/>
      <c r="D3416" s="127"/>
    </row>
    <row r="3417">
      <c r="A3417" s="127"/>
      <c r="B3417" s="127"/>
      <c r="C3417" s="127"/>
      <c r="D3417" s="127"/>
    </row>
    <row r="3418">
      <c r="A3418" s="127"/>
      <c r="B3418" s="127"/>
      <c r="C3418" s="127"/>
      <c r="D3418" s="127"/>
    </row>
    <row r="3419">
      <c r="A3419" s="127"/>
      <c r="B3419" s="127"/>
      <c r="C3419" s="127"/>
      <c r="D3419" s="127"/>
    </row>
    <row r="3420">
      <c r="A3420" s="127"/>
      <c r="B3420" s="127"/>
      <c r="C3420" s="127"/>
      <c r="D3420" s="127"/>
    </row>
    <row r="3421">
      <c r="A3421" s="127"/>
      <c r="B3421" s="127"/>
      <c r="C3421" s="127"/>
      <c r="D3421" s="127"/>
    </row>
    <row r="3422">
      <c r="A3422" s="127"/>
      <c r="B3422" s="127"/>
      <c r="C3422" s="127"/>
      <c r="D3422" s="127"/>
    </row>
    <row r="3423">
      <c r="A3423" s="127"/>
      <c r="B3423" s="127"/>
      <c r="C3423" s="127"/>
      <c r="D3423" s="127"/>
    </row>
    <row r="3424">
      <c r="A3424" s="127"/>
      <c r="B3424" s="127"/>
      <c r="C3424" s="127"/>
      <c r="D3424" s="127"/>
    </row>
    <row r="3425">
      <c r="A3425" s="127"/>
      <c r="B3425" s="127"/>
      <c r="C3425" s="127"/>
      <c r="D3425" s="127"/>
    </row>
    <row r="3426">
      <c r="A3426" s="127"/>
      <c r="B3426" s="127"/>
      <c r="C3426" s="127"/>
      <c r="D3426" s="127"/>
    </row>
    <row r="3427">
      <c r="A3427" s="127"/>
      <c r="B3427" s="127"/>
      <c r="C3427" s="127"/>
      <c r="D3427" s="127"/>
    </row>
    <row r="3428">
      <c r="A3428" s="127"/>
      <c r="B3428" s="127"/>
      <c r="C3428" s="127"/>
      <c r="D3428" s="127"/>
    </row>
    <row r="3429">
      <c r="A3429" s="127"/>
      <c r="B3429" s="127"/>
      <c r="C3429" s="127"/>
      <c r="D3429" s="127"/>
    </row>
    <row r="3430">
      <c r="A3430" s="127"/>
      <c r="B3430" s="127"/>
      <c r="C3430" s="127"/>
      <c r="D3430" s="127"/>
    </row>
    <row r="3431">
      <c r="A3431" s="127"/>
      <c r="B3431" s="127"/>
      <c r="C3431" s="127"/>
      <c r="D3431" s="127"/>
    </row>
    <row r="3432">
      <c r="A3432" s="127"/>
      <c r="B3432" s="127"/>
      <c r="C3432" s="127"/>
      <c r="D3432" s="127"/>
    </row>
    <row r="3433">
      <c r="A3433" s="127"/>
      <c r="B3433" s="127"/>
      <c r="C3433" s="127"/>
      <c r="D3433" s="127"/>
    </row>
    <row r="3434">
      <c r="A3434" s="127"/>
      <c r="B3434" s="127"/>
      <c r="C3434" s="127"/>
      <c r="D3434" s="127"/>
    </row>
    <row r="3435">
      <c r="A3435" s="127"/>
      <c r="B3435" s="127"/>
      <c r="C3435" s="127"/>
      <c r="D3435" s="127"/>
    </row>
    <row r="3436">
      <c r="A3436" s="127"/>
      <c r="B3436" s="127"/>
      <c r="C3436" s="127"/>
      <c r="D3436" s="127"/>
    </row>
    <row r="3437">
      <c r="A3437" s="127"/>
      <c r="B3437" s="127"/>
      <c r="C3437" s="127"/>
      <c r="D3437" s="127"/>
    </row>
    <row r="3438">
      <c r="A3438" s="127"/>
      <c r="B3438" s="127"/>
      <c r="C3438" s="127"/>
      <c r="D3438" s="127"/>
    </row>
    <row r="3439">
      <c r="A3439" s="127"/>
      <c r="B3439" s="127"/>
      <c r="C3439" s="127"/>
      <c r="D3439" s="127"/>
    </row>
    <row r="3440">
      <c r="A3440" s="127"/>
      <c r="B3440" s="127"/>
      <c r="C3440" s="127"/>
      <c r="D3440" s="127"/>
    </row>
    <row r="3441">
      <c r="A3441" s="127"/>
      <c r="B3441" s="127"/>
      <c r="C3441" s="127"/>
      <c r="D3441" s="127"/>
    </row>
    <row r="3442">
      <c r="A3442" s="127"/>
      <c r="B3442" s="127"/>
      <c r="C3442" s="127"/>
      <c r="D3442" s="127"/>
    </row>
    <row r="3443">
      <c r="A3443" s="127"/>
      <c r="B3443" s="127"/>
      <c r="C3443" s="127"/>
      <c r="D3443" s="127"/>
    </row>
    <row r="3444">
      <c r="A3444" s="127"/>
      <c r="B3444" s="127"/>
      <c r="C3444" s="127"/>
      <c r="D3444" s="127"/>
    </row>
    <row r="3445">
      <c r="A3445" s="127"/>
      <c r="B3445" s="127"/>
      <c r="C3445" s="127"/>
      <c r="D3445" s="127"/>
    </row>
    <row r="3446">
      <c r="A3446" s="127"/>
      <c r="B3446" s="127"/>
      <c r="C3446" s="127"/>
      <c r="D3446" s="127"/>
    </row>
    <row r="3447">
      <c r="A3447" s="127"/>
      <c r="B3447" s="127"/>
      <c r="C3447" s="127"/>
      <c r="D3447" s="127"/>
    </row>
    <row r="3448">
      <c r="A3448" s="127"/>
      <c r="B3448" s="127"/>
      <c r="C3448" s="127"/>
      <c r="D3448" s="127"/>
    </row>
    <row r="3449">
      <c r="A3449" s="127"/>
      <c r="B3449" s="127"/>
      <c r="C3449" s="127"/>
      <c r="D3449" s="127"/>
    </row>
    <row r="3450">
      <c r="A3450" s="127"/>
      <c r="B3450" s="127"/>
      <c r="C3450" s="127"/>
      <c r="D3450" s="127"/>
    </row>
    <row r="3451">
      <c r="A3451" s="127"/>
      <c r="B3451" s="127"/>
      <c r="C3451" s="127"/>
      <c r="D3451" s="127"/>
    </row>
    <row r="3452">
      <c r="A3452" s="127"/>
      <c r="B3452" s="127"/>
      <c r="C3452" s="127"/>
      <c r="D3452" s="127"/>
    </row>
    <row r="3453">
      <c r="A3453" s="127"/>
      <c r="B3453" s="127"/>
      <c r="C3453" s="127"/>
      <c r="D3453" s="127"/>
    </row>
    <row r="3454">
      <c r="A3454" s="127"/>
      <c r="B3454" s="127"/>
      <c r="C3454" s="127"/>
      <c r="D3454" s="127"/>
    </row>
    <row r="3455">
      <c r="A3455" s="127"/>
      <c r="B3455" s="127"/>
      <c r="C3455" s="127"/>
      <c r="D3455" s="127"/>
    </row>
    <row r="3456">
      <c r="A3456" s="127"/>
      <c r="B3456" s="127"/>
      <c r="C3456" s="127"/>
      <c r="D3456" s="127"/>
    </row>
    <row r="3457">
      <c r="A3457" s="127"/>
      <c r="B3457" s="127"/>
      <c r="C3457" s="127"/>
      <c r="D3457" s="127"/>
    </row>
    <row r="3458">
      <c r="A3458" s="127"/>
      <c r="B3458" s="127"/>
      <c r="C3458" s="127"/>
      <c r="D3458" s="127"/>
    </row>
    <row r="3459">
      <c r="A3459" s="127"/>
      <c r="B3459" s="127"/>
      <c r="C3459" s="127"/>
      <c r="D3459" s="127"/>
    </row>
    <row r="3460">
      <c r="A3460" s="127"/>
      <c r="B3460" s="127"/>
      <c r="C3460" s="127"/>
      <c r="D3460" s="127"/>
    </row>
    <row r="3461">
      <c r="A3461" s="127"/>
      <c r="B3461" s="127"/>
      <c r="C3461" s="127"/>
      <c r="D3461" s="127"/>
    </row>
    <row r="3462">
      <c r="A3462" s="127"/>
      <c r="B3462" s="127"/>
      <c r="C3462" s="127"/>
      <c r="D3462" s="127"/>
    </row>
    <row r="3463">
      <c r="A3463" s="127"/>
      <c r="B3463" s="127"/>
      <c r="C3463" s="127"/>
      <c r="D3463" s="127"/>
    </row>
    <row r="3464">
      <c r="A3464" s="127"/>
      <c r="B3464" s="127"/>
      <c r="C3464" s="127"/>
      <c r="D3464" s="127"/>
    </row>
    <row r="3465">
      <c r="A3465" s="127"/>
      <c r="B3465" s="127"/>
      <c r="C3465" s="127"/>
      <c r="D3465" s="127"/>
    </row>
    <row r="3466">
      <c r="A3466" s="127"/>
      <c r="B3466" s="127"/>
      <c r="C3466" s="127"/>
      <c r="D3466" s="127"/>
    </row>
    <row r="3467">
      <c r="A3467" s="127"/>
      <c r="B3467" s="127"/>
      <c r="C3467" s="127"/>
      <c r="D3467" s="127"/>
    </row>
    <row r="3468">
      <c r="A3468" s="127"/>
      <c r="B3468" s="127"/>
      <c r="C3468" s="127"/>
      <c r="D3468" s="127"/>
    </row>
    <row r="3469">
      <c r="A3469" s="127"/>
      <c r="B3469" s="127"/>
      <c r="C3469" s="127"/>
      <c r="D3469" s="127"/>
    </row>
    <row r="3470">
      <c r="A3470" s="127"/>
      <c r="B3470" s="127"/>
      <c r="C3470" s="127"/>
      <c r="D3470" s="127"/>
    </row>
    <row r="3471">
      <c r="A3471" s="127"/>
      <c r="B3471" s="127"/>
      <c r="C3471" s="127"/>
      <c r="D3471" s="127"/>
    </row>
    <row r="3472">
      <c r="A3472" s="127"/>
      <c r="B3472" s="127"/>
      <c r="C3472" s="127"/>
      <c r="D3472" s="127"/>
    </row>
    <row r="3473">
      <c r="A3473" s="127"/>
      <c r="B3473" s="127"/>
      <c r="C3473" s="127"/>
      <c r="D3473" s="127"/>
    </row>
    <row r="3474">
      <c r="A3474" s="127"/>
      <c r="B3474" s="127"/>
      <c r="C3474" s="127"/>
      <c r="D3474" s="127"/>
    </row>
    <row r="3475">
      <c r="A3475" s="127"/>
      <c r="B3475" s="127"/>
      <c r="C3475" s="127"/>
      <c r="D3475" s="127"/>
    </row>
    <row r="3476">
      <c r="A3476" s="127"/>
      <c r="B3476" s="127"/>
      <c r="C3476" s="127"/>
      <c r="D3476" s="127"/>
    </row>
    <row r="3477">
      <c r="A3477" s="127"/>
      <c r="B3477" s="127"/>
      <c r="C3477" s="127"/>
      <c r="D3477" s="127"/>
    </row>
    <row r="3478">
      <c r="A3478" s="127"/>
      <c r="B3478" s="127"/>
      <c r="C3478" s="127"/>
      <c r="D3478" s="127"/>
    </row>
    <row r="3479">
      <c r="A3479" s="127"/>
      <c r="B3479" s="127"/>
      <c r="C3479" s="127"/>
      <c r="D3479" s="127"/>
    </row>
    <row r="3480">
      <c r="A3480" s="127"/>
      <c r="B3480" s="127"/>
      <c r="C3480" s="127"/>
      <c r="D3480" s="127"/>
    </row>
    <row r="3481">
      <c r="A3481" s="127"/>
      <c r="B3481" s="127"/>
      <c r="C3481" s="127"/>
      <c r="D3481" s="127"/>
    </row>
    <row r="3482">
      <c r="A3482" s="127"/>
      <c r="B3482" s="127"/>
      <c r="C3482" s="127"/>
      <c r="D3482" s="127"/>
    </row>
    <row r="3483">
      <c r="A3483" s="127"/>
      <c r="B3483" s="127"/>
      <c r="C3483" s="127"/>
      <c r="D3483" s="127"/>
    </row>
    <row r="3484">
      <c r="A3484" s="127"/>
      <c r="B3484" s="127"/>
      <c r="C3484" s="127"/>
      <c r="D3484" s="127"/>
    </row>
    <row r="3485">
      <c r="A3485" s="127"/>
      <c r="B3485" s="127"/>
      <c r="C3485" s="127"/>
      <c r="D3485" s="127"/>
    </row>
    <row r="3486">
      <c r="A3486" s="127"/>
      <c r="B3486" s="127"/>
      <c r="C3486" s="127"/>
      <c r="D3486" s="127"/>
    </row>
    <row r="3487">
      <c r="A3487" s="127"/>
      <c r="B3487" s="127"/>
      <c r="C3487" s="127"/>
      <c r="D3487" s="127"/>
    </row>
    <row r="3488">
      <c r="A3488" s="127"/>
      <c r="B3488" s="127"/>
      <c r="C3488" s="127"/>
      <c r="D3488" s="127"/>
    </row>
    <row r="3489">
      <c r="A3489" s="127"/>
      <c r="B3489" s="127"/>
      <c r="C3489" s="127"/>
      <c r="D3489" s="127"/>
    </row>
    <row r="3490">
      <c r="A3490" s="127"/>
      <c r="B3490" s="127"/>
      <c r="C3490" s="127"/>
      <c r="D3490" s="127"/>
    </row>
    <row r="3491">
      <c r="A3491" s="127"/>
      <c r="B3491" s="127"/>
      <c r="C3491" s="127"/>
      <c r="D3491" s="127"/>
    </row>
    <row r="3492">
      <c r="A3492" s="127"/>
      <c r="B3492" s="127"/>
      <c r="C3492" s="127"/>
      <c r="D3492" s="127"/>
    </row>
    <row r="3493">
      <c r="A3493" s="127"/>
      <c r="B3493" s="127"/>
      <c r="C3493" s="127"/>
      <c r="D3493" s="127"/>
    </row>
    <row r="3494">
      <c r="A3494" s="127"/>
      <c r="B3494" s="127"/>
      <c r="C3494" s="127"/>
      <c r="D3494" s="127"/>
    </row>
    <row r="3495">
      <c r="A3495" s="127"/>
      <c r="B3495" s="127"/>
      <c r="C3495" s="127"/>
      <c r="D3495" s="127"/>
    </row>
    <row r="3496">
      <c r="A3496" s="127"/>
      <c r="B3496" s="127"/>
      <c r="C3496" s="127"/>
      <c r="D3496" s="127"/>
    </row>
    <row r="3497">
      <c r="A3497" s="127"/>
      <c r="B3497" s="127"/>
      <c r="C3497" s="127"/>
      <c r="D3497" s="127"/>
    </row>
    <row r="3498">
      <c r="A3498" s="127"/>
      <c r="B3498" s="127"/>
      <c r="C3498" s="127"/>
      <c r="D3498" s="127"/>
    </row>
    <row r="3499">
      <c r="A3499" s="127"/>
      <c r="B3499" s="127"/>
      <c r="C3499" s="127"/>
      <c r="D3499" s="127"/>
    </row>
    <row r="3500">
      <c r="A3500" s="127"/>
      <c r="B3500" s="127"/>
      <c r="C3500" s="127"/>
      <c r="D3500" s="127"/>
    </row>
    <row r="3501">
      <c r="A3501" s="127"/>
      <c r="B3501" s="127"/>
      <c r="C3501" s="127"/>
      <c r="D3501" s="127"/>
    </row>
    <row r="3502">
      <c r="A3502" s="127"/>
      <c r="B3502" s="127"/>
      <c r="C3502" s="127"/>
      <c r="D3502" s="127"/>
    </row>
    <row r="3503">
      <c r="A3503" s="127"/>
      <c r="B3503" s="127"/>
      <c r="C3503" s="127"/>
      <c r="D3503" s="127"/>
    </row>
    <row r="3504">
      <c r="A3504" s="127"/>
      <c r="B3504" s="127"/>
      <c r="C3504" s="127"/>
      <c r="D3504" s="127"/>
    </row>
    <row r="3505">
      <c r="A3505" s="127"/>
      <c r="B3505" s="127"/>
      <c r="C3505" s="127"/>
      <c r="D3505" s="127"/>
    </row>
    <row r="3506">
      <c r="A3506" s="127"/>
      <c r="B3506" s="127"/>
      <c r="C3506" s="127"/>
      <c r="D3506" s="127"/>
    </row>
    <row r="3507">
      <c r="A3507" s="127"/>
      <c r="B3507" s="127"/>
      <c r="C3507" s="127"/>
      <c r="D3507" s="127"/>
    </row>
    <row r="3508">
      <c r="A3508" s="127"/>
      <c r="B3508" s="127"/>
      <c r="C3508" s="127"/>
      <c r="D3508" s="127"/>
    </row>
    <row r="3509">
      <c r="A3509" s="127"/>
      <c r="B3509" s="127"/>
      <c r="C3509" s="127"/>
      <c r="D3509" s="127"/>
    </row>
    <row r="3510">
      <c r="A3510" s="127"/>
      <c r="B3510" s="127"/>
      <c r="C3510" s="127"/>
      <c r="D3510" s="127"/>
    </row>
    <row r="3511">
      <c r="A3511" s="127"/>
      <c r="B3511" s="127"/>
      <c r="C3511" s="127"/>
      <c r="D3511" s="127"/>
    </row>
    <row r="3512">
      <c r="A3512" s="127"/>
      <c r="B3512" s="127"/>
      <c r="C3512" s="127"/>
      <c r="D3512" s="127"/>
    </row>
    <row r="3513">
      <c r="A3513" s="127"/>
      <c r="B3513" s="127"/>
      <c r="C3513" s="127"/>
      <c r="D3513" s="127"/>
    </row>
    <row r="3514">
      <c r="A3514" s="127"/>
      <c r="B3514" s="127"/>
      <c r="C3514" s="127"/>
      <c r="D3514" s="127"/>
    </row>
    <row r="3515">
      <c r="A3515" s="127"/>
      <c r="B3515" s="127"/>
      <c r="C3515" s="127"/>
      <c r="D3515" s="127"/>
    </row>
    <row r="3516">
      <c r="A3516" s="127"/>
      <c r="B3516" s="127"/>
      <c r="C3516" s="127"/>
      <c r="D3516" s="127"/>
    </row>
    <row r="3517">
      <c r="A3517" s="127"/>
      <c r="B3517" s="127"/>
      <c r="C3517" s="127"/>
      <c r="D3517" s="127"/>
    </row>
    <row r="3518">
      <c r="A3518" s="127"/>
      <c r="B3518" s="127"/>
      <c r="C3518" s="127"/>
      <c r="D3518" s="127"/>
    </row>
    <row r="3519">
      <c r="A3519" s="127"/>
      <c r="B3519" s="127"/>
      <c r="C3519" s="127"/>
      <c r="D3519" s="127"/>
    </row>
    <row r="3520">
      <c r="A3520" s="127"/>
      <c r="B3520" s="127"/>
      <c r="C3520" s="127"/>
      <c r="D3520" s="127"/>
    </row>
    <row r="3521">
      <c r="A3521" s="127"/>
      <c r="B3521" s="127"/>
      <c r="C3521" s="127"/>
      <c r="D3521" s="127"/>
    </row>
    <row r="3522">
      <c r="A3522" s="127"/>
      <c r="B3522" s="127"/>
      <c r="C3522" s="127"/>
      <c r="D3522" s="127"/>
    </row>
    <row r="3523">
      <c r="A3523" s="127"/>
      <c r="B3523" s="127"/>
      <c r="C3523" s="127"/>
      <c r="D3523" s="127"/>
    </row>
    <row r="3524">
      <c r="A3524" s="127"/>
      <c r="B3524" s="127"/>
      <c r="C3524" s="127"/>
      <c r="D3524" s="127"/>
    </row>
    <row r="3525">
      <c r="A3525" s="127"/>
      <c r="B3525" s="127"/>
      <c r="C3525" s="127"/>
      <c r="D3525" s="127"/>
    </row>
    <row r="3526">
      <c r="A3526" s="127"/>
      <c r="B3526" s="127"/>
      <c r="C3526" s="127"/>
      <c r="D3526" s="127"/>
    </row>
    <row r="3527">
      <c r="A3527" s="127"/>
      <c r="B3527" s="127"/>
      <c r="C3527" s="127"/>
      <c r="D3527" s="127"/>
    </row>
    <row r="3528">
      <c r="A3528" s="127"/>
      <c r="B3528" s="127"/>
      <c r="C3528" s="127"/>
      <c r="D3528" s="127"/>
    </row>
    <row r="3529">
      <c r="A3529" s="127"/>
      <c r="B3529" s="127"/>
      <c r="C3529" s="127"/>
      <c r="D3529" s="127"/>
    </row>
    <row r="3530">
      <c r="A3530" s="127"/>
      <c r="B3530" s="127"/>
      <c r="C3530" s="127"/>
      <c r="D3530" s="127"/>
    </row>
    <row r="3531">
      <c r="A3531" s="127"/>
      <c r="B3531" s="127"/>
      <c r="C3531" s="127"/>
      <c r="D3531" s="127"/>
    </row>
    <row r="3532">
      <c r="A3532" s="127"/>
      <c r="B3532" s="127"/>
      <c r="C3532" s="127"/>
      <c r="D3532" s="127"/>
    </row>
    <row r="3533">
      <c r="A3533" s="127"/>
      <c r="B3533" s="127"/>
      <c r="C3533" s="127"/>
      <c r="D3533" s="127"/>
    </row>
    <row r="3534">
      <c r="A3534" s="127"/>
      <c r="B3534" s="127"/>
      <c r="C3534" s="127"/>
      <c r="D3534" s="127"/>
    </row>
    <row r="3535">
      <c r="A3535" s="127"/>
      <c r="B3535" s="127"/>
      <c r="C3535" s="127"/>
      <c r="D3535" s="127"/>
    </row>
    <row r="3536">
      <c r="A3536" s="127"/>
      <c r="B3536" s="127"/>
      <c r="C3536" s="127"/>
      <c r="D3536" s="127"/>
    </row>
    <row r="3537">
      <c r="A3537" s="127"/>
      <c r="B3537" s="127"/>
      <c r="C3537" s="127"/>
      <c r="D3537" s="127"/>
    </row>
    <row r="3538">
      <c r="A3538" s="127"/>
      <c r="B3538" s="127"/>
      <c r="C3538" s="127"/>
      <c r="D3538" s="127"/>
    </row>
    <row r="3539">
      <c r="A3539" s="127"/>
      <c r="B3539" s="127"/>
      <c r="C3539" s="127"/>
      <c r="D3539" s="127"/>
    </row>
    <row r="3540">
      <c r="A3540" s="127"/>
      <c r="B3540" s="127"/>
      <c r="C3540" s="127"/>
      <c r="D3540" s="127"/>
    </row>
    <row r="3541">
      <c r="A3541" s="127"/>
      <c r="B3541" s="127"/>
      <c r="C3541" s="127"/>
      <c r="D3541" s="127"/>
    </row>
    <row r="3542">
      <c r="A3542" s="127"/>
      <c r="B3542" s="127"/>
      <c r="C3542" s="127"/>
      <c r="D3542" s="127"/>
    </row>
    <row r="3543">
      <c r="A3543" s="127"/>
      <c r="B3543" s="127"/>
      <c r="C3543" s="127"/>
      <c r="D3543" s="127"/>
    </row>
    <row r="3544">
      <c r="A3544" s="127"/>
      <c r="B3544" s="127"/>
      <c r="C3544" s="127"/>
      <c r="D3544" s="127"/>
    </row>
    <row r="3545">
      <c r="A3545" s="127"/>
      <c r="B3545" s="127"/>
      <c r="C3545" s="127"/>
      <c r="D3545" s="127"/>
    </row>
    <row r="3546">
      <c r="A3546" s="127"/>
      <c r="B3546" s="127"/>
      <c r="C3546" s="127"/>
      <c r="D3546" s="127"/>
    </row>
    <row r="3547">
      <c r="A3547" s="127"/>
      <c r="B3547" s="127"/>
      <c r="C3547" s="127"/>
      <c r="D3547" s="127"/>
    </row>
    <row r="3548">
      <c r="A3548" s="127"/>
      <c r="B3548" s="127"/>
      <c r="C3548" s="127"/>
      <c r="D3548" s="127"/>
    </row>
    <row r="3549">
      <c r="A3549" s="127"/>
      <c r="B3549" s="127"/>
      <c r="C3549" s="127"/>
      <c r="D3549" s="127"/>
    </row>
    <row r="3550">
      <c r="A3550" s="127"/>
      <c r="B3550" s="127"/>
      <c r="C3550" s="127"/>
      <c r="D3550" s="127"/>
    </row>
    <row r="3551">
      <c r="A3551" s="127"/>
      <c r="B3551" s="127"/>
      <c r="C3551" s="127"/>
      <c r="D3551" s="127"/>
    </row>
    <row r="3552">
      <c r="A3552" s="127"/>
      <c r="B3552" s="127"/>
      <c r="C3552" s="127"/>
      <c r="D3552" s="127"/>
    </row>
    <row r="3553">
      <c r="A3553" s="127"/>
      <c r="B3553" s="127"/>
      <c r="C3553" s="127"/>
      <c r="D3553" s="127"/>
    </row>
    <row r="3554">
      <c r="A3554" s="127"/>
      <c r="B3554" s="127"/>
      <c r="C3554" s="127"/>
      <c r="D3554" s="127"/>
    </row>
    <row r="3555">
      <c r="A3555" s="127"/>
      <c r="B3555" s="127"/>
      <c r="C3555" s="127"/>
      <c r="D3555" s="127"/>
    </row>
    <row r="3556">
      <c r="A3556" s="127"/>
      <c r="B3556" s="127"/>
      <c r="C3556" s="127"/>
      <c r="D3556" s="127"/>
    </row>
    <row r="3557">
      <c r="A3557" s="127"/>
      <c r="B3557" s="127"/>
      <c r="C3557" s="127"/>
      <c r="D3557" s="127"/>
    </row>
    <row r="3558">
      <c r="A3558" s="127"/>
      <c r="B3558" s="127"/>
      <c r="C3558" s="127"/>
      <c r="D3558" s="127"/>
    </row>
    <row r="3559">
      <c r="A3559" s="127"/>
      <c r="B3559" s="127"/>
      <c r="C3559" s="127"/>
      <c r="D3559" s="127"/>
    </row>
    <row r="3560">
      <c r="A3560" s="127"/>
      <c r="B3560" s="127"/>
      <c r="C3560" s="127"/>
      <c r="D3560" s="127"/>
    </row>
    <row r="3561">
      <c r="A3561" s="127"/>
      <c r="B3561" s="127"/>
      <c r="C3561" s="127"/>
      <c r="D3561" s="127"/>
    </row>
    <row r="3562">
      <c r="A3562" s="127"/>
      <c r="B3562" s="127"/>
      <c r="C3562" s="127"/>
      <c r="D3562" s="127"/>
    </row>
    <row r="3563">
      <c r="A3563" s="127"/>
      <c r="B3563" s="127"/>
      <c r="C3563" s="127"/>
      <c r="D3563" s="127"/>
    </row>
    <row r="3564">
      <c r="A3564" s="127"/>
      <c r="B3564" s="127"/>
      <c r="C3564" s="127"/>
      <c r="D3564" s="127"/>
    </row>
    <row r="3565">
      <c r="A3565" s="127"/>
      <c r="B3565" s="127"/>
      <c r="C3565" s="127"/>
      <c r="D3565" s="127"/>
    </row>
    <row r="3566">
      <c r="A3566" s="127"/>
      <c r="B3566" s="127"/>
      <c r="C3566" s="127"/>
      <c r="D3566" s="127"/>
    </row>
    <row r="3567">
      <c r="A3567" s="127"/>
      <c r="B3567" s="127"/>
      <c r="C3567" s="127"/>
      <c r="D3567" s="127"/>
    </row>
    <row r="3568">
      <c r="A3568" s="127"/>
      <c r="B3568" s="127"/>
      <c r="C3568" s="127"/>
      <c r="D3568" s="127"/>
    </row>
    <row r="3569">
      <c r="A3569" s="127"/>
      <c r="B3569" s="127"/>
      <c r="C3569" s="127"/>
      <c r="D3569" s="127"/>
    </row>
    <row r="3570">
      <c r="A3570" s="127"/>
      <c r="B3570" s="127"/>
      <c r="C3570" s="127"/>
      <c r="D3570" s="127"/>
    </row>
    <row r="3571">
      <c r="A3571" s="127"/>
      <c r="B3571" s="127"/>
      <c r="C3571" s="127"/>
      <c r="D3571" s="127"/>
    </row>
    <row r="3572">
      <c r="A3572" s="127"/>
      <c r="B3572" s="127"/>
      <c r="C3572" s="127"/>
      <c r="D3572" s="127"/>
    </row>
    <row r="3573">
      <c r="A3573" s="127"/>
      <c r="B3573" s="127"/>
      <c r="C3573" s="127"/>
      <c r="D3573" s="127"/>
    </row>
    <row r="3574">
      <c r="A3574" s="127"/>
      <c r="B3574" s="127"/>
      <c r="C3574" s="127"/>
      <c r="D3574" s="127"/>
    </row>
    <row r="3575">
      <c r="A3575" s="127"/>
      <c r="B3575" s="127"/>
      <c r="C3575" s="127"/>
      <c r="D3575" s="127"/>
    </row>
    <row r="3576">
      <c r="A3576" s="127"/>
      <c r="B3576" s="127"/>
      <c r="C3576" s="127"/>
      <c r="D3576" s="127"/>
    </row>
    <row r="3577">
      <c r="A3577" s="127"/>
      <c r="B3577" s="127"/>
      <c r="C3577" s="127"/>
      <c r="D3577" s="127"/>
    </row>
    <row r="3578">
      <c r="A3578" s="127"/>
      <c r="B3578" s="127"/>
      <c r="C3578" s="127"/>
      <c r="D3578" s="127"/>
    </row>
    <row r="3579">
      <c r="A3579" s="127"/>
      <c r="B3579" s="127"/>
      <c r="C3579" s="127"/>
      <c r="D3579" s="127"/>
    </row>
    <row r="3580">
      <c r="A3580" s="127"/>
      <c r="B3580" s="127"/>
      <c r="C3580" s="127"/>
      <c r="D3580" s="127"/>
    </row>
    <row r="3581">
      <c r="A3581" s="127"/>
      <c r="B3581" s="127"/>
      <c r="C3581" s="127"/>
      <c r="D3581" s="127"/>
    </row>
    <row r="3582">
      <c r="A3582" s="127"/>
      <c r="B3582" s="127"/>
      <c r="C3582" s="127"/>
      <c r="D3582" s="127"/>
    </row>
    <row r="3583">
      <c r="A3583" s="127"/>
      <c r="B3583" s="127"/>
      <c r="C3583" s="127"/>
      <c r="D3583" s="127"/>
    </row>
    <row r="3584">
      <c r="A3584" s="127"/>
      <c r="B3584" s="127"/>
      <c r="C3584" s="127"/>
      <c r="D3584" s="127"/>
    </row>
    <row r="3585">
      <c r="A3585" s="127"/>
      <c r="B3585" s="127"/>
      <c r="C3585" s="127"/>
      <c r="D3585" s="127"/>
    </row>
    <row r="3586">
      <c r="A3586" s="127"/>
      <c r="B3586" s="127"/>
      <c r="C3586" s="127"/>
      <c r="D3586" s="127"/>
    </row>
    <row r="3587">
      <c r="A3587" s="127"/>
      <c r="B3587" s="127"/>
      <c r="C3587" s="127"/>
      <c r="D3587" s="127"/>
    </row>
    <row r="3588">
      <c r="A3588" s="127"/>
      <c r="B3588" s="127"/>
      <c r="C3588" s="127"/>
      <c r="D3588" s="127"/>
    </row>
    <row r="3589">
      <c r="A3589" s="127"/>
      <c r="B3589" s="127"/>
      <c r="C3589" s="127"/>
      <c r="D3589" s="127"/>
    </row>
    <row r="3590">
      <c r="A3590" s="127"/>
      <c r="B3590" s="127"/>
      <c r="C3590" s="127"/>
      <c r="D3590" s="127"/>
    </row>
    <row r="3591">
      <c r="A3591" s="127"/>
      <c r="B3591" s="127"/>
      <c r="C3591" s="127"/>
      <c r="D3591" s="127"/>
    </row>
    <row r="3592">
      <c r="A3592" s="127"/>
      <c r="B3592" s="127"/>
      <c r="C3592" s="127"/>
      <c r="D3592" s="127"/>
    </row>
    <row r="3593">
      <c r="A3593" s="127"/>
      <c r="B3593" s="127"/>
      <c r="C3593" s="127"/>
      <c r="D3593" s="127"/>
    </row>
    <row r="3594">
      <c r="A3594" s="127"/>
      <c r="B3594" s="127"/>
      <c r="C3594" s="127"/>
      <c r="D3594" s="127"/>
    </row>
    <row r="3595">
      <c r="A3595" s="127"/>
      <c r="B3595" s="127"/>
      <c r="C3595" s="127"/>
      <c r="D3595" s="127"/>
    </row>
    <row r="3596">
      <c r="A3596" s="127"/>
      <c r="B3596" s="127"/>
      <c r="C3596" s="127"/>
      <c r="D3596" s="127"/>
    </row>
    <row r="3597">
      <c r="A3597" s="127"/>
      <c r="B3597" s="127"/>
      <c r="C3597" s="127"/>
      <c r="D3597" s="127"/>
    </row>
    <row r="3598">
      <c r="A3598" s="127"/>
      <c r="B3598" s="127"/>
      <c r="C3598" s="127"/>
      <c r="D3598" s="127"/>
    </row>
    <row r="3599">
      <c r="A3599" s="127"/>
      <c r="B3599" s="127"/>
      <c r="C3599" s="127"/>
      <c r="D3599" s="127"/>
    </row>
    <row r="3600">
      <c r="A3600" s="127"/>
      <c r="B3600" s="127"/>
      <c r="C3600" s="127"/>
      <c r="D3600" s="127"/>
    </row>
    <row r="3601">
      <c r="A3601" s="127"/>
      <c r="B3601" s="127"/>
      <c r="C3601" s="127"/>
      <c r="D3601" s="127"/>
    </row>
    <row r="3602">
      <c r="A3602" s="127"/>
      <c r="B3602" s="127"/>
      <c r="C3602" s="127"/>
      <c r="D3602" s="127"/>
    </row>
    <row r="3603">
      <c r="A3603" s="127"/>
      <c r="B3603" s="127"/>
      <c r="C3603" s="127"/>
      <c r="D3603" s="127"/>
    </row>
    <row r="3604">
      <c r="A3604" s="127"/>
      <c r="B3604" s="127"/>
      <c r="C3604" s="127"/>
      <c r="D3604" s="127"/>
    </row>
    <row r="3605">
      <c r="A3605" s="127"/>
      <c r="B3605" s="127"/>
      <c r="C3605" s="127"/>
      <c r="D3605" s="127"/>
    </row>
    <row r="3606">
      <c r="A3606" s="127"/>
      <c r="B3606" s="127"/>
      <c r="C3606" s="127"/>
      <c r="D3606" s="127"/>
    </row>
    <row r="3607">
      <c r="A3607" s="127"/>
      <c r="B3607" s="127"/>
      <c r="C3607" s="127"/>
      <c r="D3607" s="127"/>
    </row>
    <row r="3608">
      <c r="A3608" s="127"/>
      <c r="B3608" s="127"/>
      <c r="C3608" s="127"/>
      <c r="D3608" s="127"/>
    </row>
    <row r="3609">
      <c r="A3609" s="127"/>
      <c r="B3609" s="127"/>
      <c r="C3609" s="127"/>
      <c r="D3609" s="127"/>
    </row>
    <row r="3610">
      <c r="A3610" s="127"/>
      <c r="B3610" s="127"/>
      <c r="C3610" s="127"/>
      <c r="D3610" s="127"/>
    </row>
    <row r="3611">
      <c r="A3611" s="127"/>
      <c r="B3611" s="127"/>
      <c r="C3611" s="127"/>
      <c r="D3611" s="127"/>
    </row>
    <row r="3612">
      <c r="A3612" s="127"/>
      <c r="B3612" s="127"/>
      <c r="C3612" s="127"/>
      <c r="D3612" s="127"/>
    </row>
    <row r="3613">
      <c r="A3613" s="127"/>
      <c r="B3613" s="127"/>
      <c r="C3613" s="127"/>
      <c r="D3613" s="127"/>
    </row>
    <row r="3614">
      <c r="A3614" s="127"/>
      <c r="B3614" s="127"/>
      <c r="C3614" s="127"/>
      <c r="D3614" s="127"/>
    </row>
    <row r="3615">
      <c r="A3615" s="127"/>
      <c r="B3615" s="127"/>
      <c r="C3615" s="127"/>
      <c r="D3615" s="127"/>
    </row>
    <row r="3616">
      <c r="A3616" s="127"/>
      <c r="B3616" s="127"/>
      <c r="C3616" s="127"/>
      <c r="D3616" s="127"/>
    </row>
    <row r="3617">
      <c r="A3617" s="127"/>
      <c r="B3617" s="127"/>
      <c r="C3617" s="127"/>
      <c r="D3617" s="127"/>
    </row>
    <row r="3618">
      <c r="A3618" s="127"/>
      <c r="B3618" s="127"/>
      <c r="C3618" s="127"/>
      <c r="D3618" s="127"/>
    </row>
    <row r="3619">
      <c r="A3619" s="127"/>
      <c r="B3619" s="127"/>
      <c r="C3619" s="127"/>
      <c r="D3619" s="127"/>
    </row>
    <row r="3620">
      <c r="A3620" s="127"/>
      <c r="B3620" s="127"/>
      <c r="C3620" s="127"/>
      <c r="D3620" s="127"/>
    </row>
    <row r="3621">
      <c r="A3621" s="127"/>
      <c r="B3621" s="127"/>
      <c r="C3621" s="127"/>
      <c r="D3621" s="127"/>
    </row>
    <row r="3622">
      <c r="A3622" s="127"/>
      <c r="B3622" s="127"/>
      <c r="C3622" s="127"/>
      <c r="D3622" s="127"/>
    </row>
    <row r="3623">
      <c r="A3623" s="127"/>
      <c r="B3623" s="127"/>
      <c r="C3623" s="127"/>
      <c r="D3623" s="127"/>
    </row>
    <row r="3624">
      <c r="A3624" s="127"/>
      <c r="B3624" s="127"/>
      <c r="C3624" s="127"/>
      <c r="D3624" s="127"/>
    </row>
    <row r="3625">
      <c r="A3625" s="127"/>
      <c r="B3625" s="127"/>
      <c r="C3625" s="127"/>
      <c r="D3625" s="127"/>
    </row>
    <row r="3626">
      <c r="A3626" s="127"/>
      <c r="B3626" s="127"/>
      <c r="C3626" s="127"/>
      <c r="D3626" s="127"/>
    </row>
    <row r="3627">
      <c r="A3627" s="127"/>
      <c r="B3627" s="127"/>
      <c r="C3627" s="127"/>
      <c r="D3627" s="127"/>
    </row>
    <row r="3628">
      <c r="A3628" s="127"/>
      <c r="B3628" s="127"/>
      <c r="C3628" s="127"/>
      <c r="D3628" s="127"/>
    </row>
    <row r="3629">
      <c r="A3629" s="127"/>
      <c r="B3629" s="127"/>
      <c r="C3629" s="127"/>
      <c r="D3629" s="127"/>
    </row>
    <row r="3630">
      <c r="A3630" s="127"/>
      <c r="B3630" s="127"/>
      <c r="C3630" s="127"/>
      <c r="D3630" s="127"/>
    </row>
    <row r="3631">
      <c r="A3631" s="127"/>
      <c r="B3631" s="127"/>
      <c r="C3631" s="127"/>
      <c r="D3631" s="127"/>
    </row>
    <row r="3632">
      <c r="A3632" s="127"/>
      <c r="B3632" s="127"/>
      <c r="C3632" s="127"/>
      <c r="D3632" s="127"/>
    </row>
    <row r="3633">
      <c r="A3633" s="127"/>
      <c r="B3633" s="127"/>
      <c r="C3633" s="127"/>
      <c r="D3633" s="127"/>
    </row>
    <row r="3634">
      <c r="A3634" s="127"/>
      <c r="B3634" s="127"/>
      <c r="C3634" s="127"/>
      <c r="D3634" s="127"/>
    </row>
    <row r="3635">
      <c r="A3635" s="127"/>
      <c r="B3635" s="127"/>
      <c r="C3635" s="127"/>
      <c r="D3635" s="127"/>
    </row>
    <row r="3636">
      <c r="A3636" s="127"/>
      <c r="B3636" s="127"/>
      <c r="C3636" s="127"/>
      <c r="D3636" s="127"/>
    </row>
    <row r="3637">
      <c r="A3637" s="127"/>
      <c r="B3637" s="127"/>
      <c r="C3637" s="127"/>
      <c r="D3637" s="127"/>
    </row>
    <row r="3638">
      <c r="A3638" s="127"/>
      <c r="B3638" s="127"/>
      <c r="C3638" s="127"/>
      <c r="D3638" s="127"/>
    </row>
    <row r="3639">
      <c r="A3639" s="127"/>
      <c r="B3639" s="127"/>
      <c r="C3639" s="127"/>
      <c r="D3639" s="127"/>
    </row>
    <row r="3640">
      <c r="A3640" s="127"/>
      <c r="B3640" s="127"/>
      <c r="C3640" s="127"/>
      <c r="D3640" s="127"/>
    </row>
    <row r="3641">
      <c r="A3641" s="127"/>
      <c r="B3641" s="127"/>
      <c r="C3641" s="127"/>
      <c r="D3641" s="127"/>
    </row>
    <row r="3642">
      <c r="A3642" s="127"/>
      <c r="B3642" s="127"/>
      <c r="C3642" s="127"/>
      <c r="D3642" s="127"/>
    </row>
    <row r="3643">
      <c r="A3643" s="127"/>
      <c r="B3643" s="127"/>
      <c r="C3643" s="127"/>
      <c r="D3643" s="127"/>
    </row>
    <row r="3644">
      <c r="A3644" s="127"/>
      <c r="B3644" s="127"/>
      <c r="C3644" s="127"/>
      <c r="D3644" s="127"/>
    </row>
    <row r="3645">
      <c r="A3645" s="127"/>
      <c r="B3645" s="127"/>
      <c r="C3645" s="127"/>
      <c r="D3645" s="127"/>
    </row>
    <row r="3646">
      <c r="A3646" s="127"/>
      <c r="B3646" s="127"/>
      <c r="C3646" s="127"/>
      <c r="D3646" s="127"/>
    </row>
    <row r="3647">
      <c r="A3647" s="127"/>
      <c r="B3647" s="127"/>
      <c r="C3647" s="127"/>
      <c r="D3647" s="127"/>
    </row>
    <row r="3648">
      <c r="A3648" s="127"/>
      <c r="B3648" s="127"/>
      <c r="C3648" s="127"/>
      <c r="D3648" s="127"/>
    </row>
    <row r="3649">
      <c r="A3649" s="127"/>
      <c r="B3649" s="127"/>
      <c r="C3649" s="127"/>
      <c r="D3649" s="127"/>
    </row>
    <row r="3650">
      <c r="A3650" s="127"/>
      <c r="B3650" s="127"/>
      <c r="C3650" s="127"/>
      <c r="D3650" s="127"/>
    </row>
    <row r="3651">
      <c r="A3651" s="127"/>
      <c r="B3651" s="127"/>
      <c r="C3651" s="127"/>
      <c r="D3651" s="127"/>
    </row>
    <row r="3652">
      <c r="A3652" s="127"/>
      <c r="B3652" s="127"/>
      <c r="C3652" s="127"/>
      <c r="D3652" s="127"/>
    </row>
    <row r="3653">
      <c r="A3653" s="127"/>
      <c r="B3653" s="127"/>
      <c r="C3653" s="127"/>
      <c r="D3653" s="127"/>
    </row>
    <row r="3654">
      <c r="A3654" s="127"/>
      <c r="B3654" s="127"/>
      <c r="C3654" s="127"/>
      <c r="D3654" s="127"/>
    </row>
    <row r="3655">
      <c r="A3655" s="127"/>
      <c r="B3655" s="127"/>
      <c r="C3655" s="127"/>
      <c r="D3655" s="127"/>
    </row>
    <row r="3656">
      <c r="A3656" s="127"/>
      <c r="B3656" s="127"/>
      <c r="C3656" s="127"/>
      <c r="D3656" s="127"/>
    </row>
    <row r="3657">
      <c r="A3657" s="127"/>
      <c r="B3657" s="127"/>
      <c r="C3657" s="127"/>
      <c r="D3657" s="127"/>
    </row>
    <row r="3658">
      <c r="A3658" s="127"/>
      <c r="B3658" s="127"/>
      <c r="C3658" s="127"/>
      <c r="D3658" s="127"/>
    </row>
    <row r="3659">
      <c r="A3659" s="127"/>
      <c r="B3659" s="127"/>
      <c r="C3659" s="127"/>
      <c r="D3659" s="127"/>
    </row>
    <row r="3660">
      <c r="A3660" s="127"/>
      <c r="B3660" s="127"/>
      <c r="C3660" s="127"/>
      <c r="D3660" s="127"/>
    </row>
    <row r="3661">
      <c r="A3661" s="127"/>
      <c r="B3661" s="127"/>
      <c r="C3661" s="127"/>
      <c r="D3661" s="127"/>
    </row>
    <row r="3662">
      <c r="A3662" s="127"/>
      <c r="B3662" s="127"/>
      <c r="C3662" s="127"/>
      <c r="D3662" s="127"/>
    </row>
    <row r="3663">
      <c r="A3663" s="127"/>
      <c r="B3663" s="127"/>
      <c r="C3663" s="127"/>
      <c r="D3663" s="127"/>
    </row>
    <row r="3664">
      <c r="A3664" s="127"/>
      <c r="B3664" s="127"/>
      <c r="C3664" s="127"/>
      <c r="D3664" s="127"/>
    </row>
    <row r="3665">
      <c r="A3665" s="127"/>
      <c r="B3665" s="127"/>
      <c r="C3665" s="127"/>
      <c r="D3665" s="127"/>
    </row>
    <row r="3666">
      <c r="A3666" s="127"/>
      <c r="B3666" s="127"/>
      <c r="C3666" s="127"/>
      <c r="D3666" s="127"/>
    </row>
    <row r="3667">
      <c r="A3667" s="127"/>
      <c r="B3667" s="127"/>
      <c r="C3667" s="127"/>
      <c r="D3667" s="127"/>
    </row>
    <row r="3668">
      <c r="A3668" s="127"/>
      <c r="B3668" s="127"/>
      <c r="C3668" s="127"/>
      <c r="D3668" s="127"/>
    </row>
    <row r="3669">
      <c r="A3669" s="127"/>
      <c r="B3669" s="127"/>
      <c r="C3669" s="127"/>
      <c r="D3669" s="127"/>
    </row>
    <row r="3670">
      <c r="A3670" s="127"/>
      <c r="B3670" s="127"/>
      <c r="C3670" s="127"/>
      <c r="D3670" s="127"/>
    </row>
    <row r="3671">
      <c r="A3671" s="127"/>
      <c r="B3671" s="127"/>
      <c r="C3671" s="127"/>
      <c r="D3671" s="127"/>
    </row>
    <row r="3672">
      <c r="A3672" s="127"/>
      <c r="B3672" s="127"/>
      <c r="C3672" s="127"/>
      <c r="D3672" s="127"/>
    </row>
    <row r="3673">
      <c r="A3673" s="127"/>
      <c r="B3673" s="127"/>
      <c r="C3673" s="127"/>
      <c r="D3673" s="127"/>
    </row>
    <row r="3674">
      <c r="A3674" s="127"/>
      <c r="B3674" s="127"/>
      <c r="C3674" s="127"/>
      <c r="D3674" s="127"/>
    </row>
    <row r="3675">
      <c r="A3675" s="127"/>
      <c r="B3675" s="127"/>
      <c r="C3675" s="127"/>
      <c r="D3675" s="127"/>
    </row>
    <row r="3676">
      <c r="A3676" s="127"/>
      <c r="B3676" s="127"/>
      <c r="C3676" s="127"/>
      <c r="D3676" s="127"/>
    </row>
    <row r="3677">
      <c r="A3677" s="127"/>
      <c r="B3677" s="127"/>
      <c r="C3677" s="127"/>
      <c r="D3677" s="127"/>
    </row>
    <row r="3678">
      <c r="A3678" s="127"/>
      <c r="B3678" s="127"/>
      <c r="C3678" s="127"/>
      <c r="D3678" s="127"/>
    </row>
    <row r="3679">
      <c r="A3679" s="127"/>
      <c r="B3679" s="127"/>
      <c r="C3679" s="127"/>
      <c r="D3679" s="127"/>
    </row>
    <row r="3680">
      <c r="A3680" s="127"/>
      <c r="B3680" s="127"/>
      <c r="C3680" s="127"/>
      <c r="D3680" s="127"/>
    </row>
    <row r="3681">
      <c r="A3681" s="127"/>
      <c r="B3681" s="127"/>
      <c r="C3681" s="127"/>
      <c r="D3681" s="127"/>
    </row>
    <row r="3682">
      <c r="A3682" s="127"/>
      <c r="B3682" s="127"/>
      <c r="C3682" s="127"/>
      <c r="D3682" s="127"/>
    </row>
    <row r="3683">
      <c r="A3683" s="127"/>
      <c r="B3683" s="127"/>
      <c r="C3683" s="127"/>
      <c r="D3683" s="127"/>
    </row>
    <row r="3684">
      <c r="A3684" s="127"/>
      <c r="B3684" s="127"/>
      <c r="C3684" s="127"/>
      <c r="D3684" s="127"/>
    </row>
    <row r="3685">
      <c r="A3685" s="127"/>
      <c r="B3685" s="127"/>
      <c r="C3685" s="127"/>
      <c r="D3685" s="127"/>
    </row>
    <row r="3686">
      <c r="A3686" s="127"/>
      <c r="B3686" s="127"/>
      <c r="C3686" s="127"/>
      <c r="D3686" s="127"/>
    </row>
    <row r="3687">
      <c r="A3687" s="127"/>
      <c r="B3687" s="127"/>
      <c r="C3687" s="127"/>
      <c r="D3687" s="127"/>
    </row>
    <row r="3688">
      <c r="A3688" s="127"/>
      <c r="B3688" s="127"/>
      <c r="C3688" s="127"/>
      <c r="D3688" s="127"/>
    </row>
    <row r="3689">
      <c r="A3689" s="127"/>
      <c r="B3689" s="127"/>
      <c r="C3689" s="127"/>
      <c r="D3689" s="127"/>
    </row>
    <row r="3690">
      <c r="A3690" s="127"/>
      <c r="B3690" s="127"/>
      <c r="C3690" s="127"/>
      <c r="D3690" s="127"/>
    </row>
    <row r="3691">
      <c r="A3691" s="127"/>
      <c r="B3691" s="127"/>
      <c r="C3691" s="127"/>
      <c r="D3691" s="127"/>
    </row>
    <row r="3692">
      <c r="A3692" s="127"/>
      <c r="B3692" s="127"/>
      <c r="C3692" s="127"/>
      <c r="D3692" s="127"/>
    </row>
    <row r="3693">
      <c r="A3693" s="127"/>
      <c r="B3693" s="127"/>
      <c r="C3693" s="127"/>
      <c r="D3693" s="127"/>
    </row>
    <row r="3694">
      <c r="A3694" s="127"/>
      <c r="B3694" s="127"/>
      <c r="C3694" s="127"/>
      <c r="D3694" s="127"/>
    </row>
    <row r="3695">
      <c r="A3695" s="127"/>
      <c r="B3695" s="127"/>
      <c r="C3695" s="127"/>
      <c r="D3695" s="127"/>
    </row>
    <row r="3696">
      <c r="A3696" s="127"/>
      <c r="B3696" s="127"/>
      <c r="C3696" s="127"/>
      <c r="D3696" s="127"/>
    </row>
    <row r="3697">
      <c r="A3697" s="127"/>
      <c r="B3697" s="127"/>
      <c r="C3697" s="127"/>
      <c r="D3697" s="127"/>
    </row>
    <row r="3698">
      <c r="A3698" s="127"/>
      <c r="B3698" s="127"/>
      <c r="C3698" s="127"/>
      <c r="D3698" s="127"/>
    </row>
    <row r="3699">
      <c r="A3699" s="127"/>
      <c r="B3699" s="127"/>
      <c r="C3699" s="127"/>
      <c r="D3699" s="127"/>
    </row>
    <row r="3700">
      <c r="A3700" s="127"/>
      <c r="B3700" s="127"/>
      <c r="C3700" s="127"/>
      <c r="D3700" s="127"/>
    </row>
    <row r="3701">
      <c r="A3701" s="127"/>
      <c r="B3701" s="127"/>
      <c r="C3701" s="127"/>
      <c r="D3701" s="127"/>
    </row>
    <row r="3702">
      <c r="A3702" s="127"/>
      <c r="B3702" s="127"/>
      <c r="C3702" s="127"/>
      <c r="D3702" s="127"/>
    </row>
    <row r="3703">
      <c r="A3703" s="127"/>
      <c r="B3703" s="127"/>
      <c r="C3703" s="127"/>
      <c r="D3703" s="127"/>
    </row>
    <row r="3704">
      <c r="A3704" s="127"/>
      <c r="B3704" s="127"/>
      <c r="C3704" s="127"/>
      <c r="D3704" s="127"/>
    </row>
    <row r="3705">
      <c r="A3705" s="127"/>
      <c r="B3705" s="127"/>
      <c r="C3705" s="127"/>
      <c r="D3705" s="127"/>
    </row>
    <row r="3706">
      <c r="A3706" s="127"/>
      <c r="B3706" s="127"/>
      <c r="C3706" s="127"/>
      <c r="D3706" s="127"/>
    </row>
    <row r="3707">
      <c r="A3707" s="127"/>
      <c r="B3707" s="127"/>
      <c r="C3707" s="127"/>
      <c r="D3707" s="127"/>
    </row>
    <row r="3708">
      <c r="A3708" s="127"/>
      <c r="B3708" s="127"/>
      <c r="C3708" s="127"/>
      <c r="D3708" s="127"/>
    </row>
    <row r="3709">
      <c r="A3709" s="127"/>
      <c r="B3709" s="127"/>
      <c r="C3709" s="127"/>
      <c r="D3709" s="127"/>
    </row>
    <row r="3710">
      <c r="A3710" s="127"/>
      <c r="B3710" s="127"/>
      <c r="C3710" s="127"/>
      <c r="D3710" s="127"/>
    </row>
    <row r="3711">
      <c r="A3711" s="127"/>
      <c r="B3711" s="127"/>
      <c r="C3711" s="127"/>
      <c r="D3711" s="127"/>
    </row>
    <row r="3712">
      <c r="A3712" s="127"/>
      <c r="B3712" s="127"/>
      <c r="C3712" s="127"/>
      <c r="D3712" s="127"/>
    </row>
    <row r="3713">
      <c r="A3713" s="127"/>
      <c r="B3713" s="127"/>
      <c r="C3713" s="127"/>
      <c r="D3713" s="127"/>
    </row>
    <row r="3714">
      <c r="A3714" s="127"/>
      <c r="B3714" s="127"/>
      <c r="C3714" s="127"/>
      <c r="D3714" s="127"/>
    </row>
    <row r="3715">
      <c r="A3715" s="127"/>
      <c r="B3715" s="127"/>
      <c r="C3715" s="127"/>
      <c r="D3715" s="127"/>
    </row>
    <row r="3716">
      <c r="A3716" s="127"/>
      <c r="B3716" s="127"/>
      <c r="C3716" s="127"/>
      <c r="D3716" s="127"/>
    </row>
    <row r="3717">
      <c r="A3717" s="127"/>
      <c r="B3717" s="127"/>
      <c r="C3717" s="127"/>
      <c r="D3717" s="127"/>
    </row>
    <row r="3718">
      <c r="A3718" s="127"/>
      <c r="B3718" s="127"/>
      <c r="C3718" s="127"/>
      <c r="D3718" s="127"/>
    </row>
    <row r="3719">
      <c r="A3719" s="127"/>
      <c r="B3719" s="127"/>
      <c r="C3719" s="127"/>
      <c r="D3719" s="127"/>
    </row>
    <row r="3720">
      <c r="A3720" s="127"/>
      <c r="B3720" s="127"/>
      <c r="C3720" s="127"/>
      <c r="D3720" s="127"/>
    </row>
    <row r="3721">
      <c r="A3721" s="127"/>
      <c r="B3721" s="127"/>
      <c r="C3721" s="127"/>
      <c r="D3721" s="127"/>
    </row>
    <row r="3722">
      <c r="A3722" s="127"/>
      <c r="B3722" s="127"/>
      <c r="C3722" s="127"/>
      <c r="D3722" s="127"/>
    </row>
    <row r="3723">
      <c r="A3723" s="127"/>
      <c r="B3723" s="127"/>
      <c r="C3723" s="127"/>
      <c r="D3723" s="127"/>
    </row>
    <row r="3724">
      <c r="A3724" s="127"/>
      <c r="B3724" s="127"/>
      <c r="C3724" s="127"/>
      <c r="D3724" s="127"/>
    </row>
    <row r="3725">
      <c r="A3725" s="127"/>
      <c r="B3725" s="127"/>
      <c r="C3725" s="127"/>
      <c r="D3725" s="127"/>
    </row>
    <row r="3726">
      <c r="A3726" s="127"/>
      <c r="B3726" s="127"/>
      <c r="C3726" s="127"/>
      <c r="D3726" s="127"/>
    </row>
    <row r="3727">
      <c r="A3727" s="127"/>
      <c r="B3727" s="127"/>
      <c r="C3727" s="127"/>
      <c r="D3727" s="127"/>
    </row>
    <row r="3728">
      <c r="A3728" s="127"/>
      <c r="B3728" s="127"/>
      <c r="C3728" s="127"/>
      <c r="D3728" s="127"/>
    </row>
    <row r="3729">
      <c r="A3729" s="127"/>
      <c r="B3729" s="127"/>
      <c r="C3729" s="127"/>
      <c r="D3729" s="127"/>
    </row>
    <row r="3730">
      <c r="A3730" s="127"/>
      <c r="B3730" s="127"/>
      <c r="C3730" s="127"/>
      <c r="D3730" s="127"/>
    </row>
    <row r="3731">
      <c r="A3731" s="127"/>
      <c r="B3731" s="127"/>
      <c r="C3731" s="127"/>
      <c r="D3731" s="127"/>
    </row>
    <row r="3732">
      <c r="A3732" s="127"/>
      <c r="B3732" s="127"/>
      <c r="C3732" s="127"/>
      <c r="D3732" s="127"/>
    </row>
    <row r="3733">
      <c r="A3733" s="127"/>
      <c r="B3733" s="127"/>
      <c r="C3733" s="127"/>
      <c r="D3733" s="127"/>
    </row>
    <row r="3734">
      <c r="A3734" s="127"/>
      <c r="B3734" s="127"/>
      <c r="C3734" s="127"/>
      <c r="D3734" s="127"/>
    </row>
    <row r="3735">
      <c r="A3735" s="127"/>
      <c r="B3735" s="127"/>
      <c r="C3735" s="127"/>
      <c r="D3735" s="127"/>
    </row>
    <row r="3736">
      <c r="A3736" s="127"/>
      <c r="B3736" s="127"/>
      <c r="C3736" s="127"/>
      <c r="D3736" s="127"/>
    </row>
    <row r="3737">
      <c r="A3737" s="127"/>
      <c r="B3737" s="127"/>
      <c r="C3737" s="127"/>
      <c r="D3737" s="127"/>
    </row>
    <row r="3738">
      <c r="A3738" s="127"/>
      <c r="B3738" s="127"/>
      <c r="C3738" s="127"/>
      <c r="D3738" s="127"/>
    </row>
    <row r="3739">
      <c r="A3739" s="127"/>
      <c r="B3739" s="127"/>
      <c r="C3739" s="127"/>
      <c r="D3739" s="127"/>
    </row>
    <row r="3740">
      <c r="A3740" s="127"/>
      <c r="B3740" s="127"/>
      <c r="C3740" s="127"/>
      <c r="D3740" s="127"/>
    </row>
    <row r="3741">
      <c r="A3741" s="127"/>
      <c r="B3741" s="127"/>
      <c r="C3741" s="127"/>
      <c r="D3741" s="127"/>
    </row>
    <row r="3742">
      <c r="A3742" s="127"/>
      <c r="B3742" s="127"/>
      <c r="C3742" s="127"/>
      <c r="D3742" s="127"/>
    </row>
    <row r="3743">
      <c r="A3743" s="127"/>
      <c r="B3743" s="127"/>
      <c r="C3743" s="127"/>
      <c r="D3743" s="127"/>
    </row>
    <row r="3744">
      <c r="A3744" s="127"/>
      <c r="B3744" s="127"/>
      <c r="C3744" s="127"/>
      <c r="D3744" s="127"/>
    </row>
    <row r="3745">
      <c r="A3745" s="127"/>
      <c r="B3745" s="127"/>
      <c r="C3745" s="127"/>
      <c r="D3745" s="127"/>
    </row>
    <row r="3746">
      <c r="A3746" s="127"/>
      <c r="B3746" s="127"/>
      <c r="C3746" s="127"/>
      <c r="D3746" s="127"/>
    </row>
    <row r="3747">
      <c r="A3747" s="127"/>
      <c r="B3747" s="127"/>
      <c r="C3747" s="127"/>
      <c r="D3747" s="127"/>
    </row>
    <row r="3748">
      <c r="A3748" s="127"/>
      <c r="B3748" s="127"/>
      <c r="C3748" s="127"/>
      <c r="D3748" s="127"/>
    </row>
    <row r="3749">
      <c r="A3749" s="127"/>
      <c r="B3749" s="127"/>
      <c r="C3749" s="127"/>
      <c r="D3749" s="127"/>
    </row>
    <row r="3750">
      <c r="A3750" s="127"/>
      <c r="B3750" s="127"/>
      <c r="C3750" s="127"/>
      <c r="D3750" s="127"/>
    </row>
    <row r="3751">
      <c r="A3751" s="127"/>
      <c r="B3751" s="127"/>
      <c r="C3751" s="127"/>
      <c r="D3751" s="127"/>
    </row>
    <row r="3752">
      <c r="A3752" s="127"/>
      <c r="B3752" s="127"/>
      <c r="C3752" s="127"/>
      <c r="D3752" s="127"/>
    </row>
    <row r="3753">
      <c r="A3753" s="127"/>
      <c r="B3753" s="127"/>
      <c r="C3753" s="127"/>
      <c r="D3753" s="127"/>
    </row>
    <row r="3754">
      <c r="A3754" s="127"/>
      <c r="B3754" s="127"/>
      <c r="C3754" s="127"/>
      <c r="D3754" s="127"/>
    </row>
    <row r="3755">
      <c r="A3755" s="127"/>
      <c r="B3755" s="127"/>
      <c r="C3755" s="127"/>
      <c r="D3755" s="127"/>
    </row>
    <row r="3756">
      <c r="A3756" s="127"/>
      <c r="B3756" s="127"/>
      <c r="C3756" s="127"/>
      <c r="D3756" s="127"/>
    </row>
    <row r="3757">
      <c r="A3757" s="127"/>
      <c r="B3757" s="127"/>
      <c r="C3757" s="127"/>
      <c r="D3757" s="127"/>
    </row>
    <row r="3758">
      <c r="A3758" s="127"/>
      <c r="B3758" s="127"/>
      <c r="C3758" s="127"/>
      <c r="D3758" s="127"/>
    </row>
    <row r="3759">
      <c r="A3759" s="127"/>
      <c r="B3759" s="127"/>
      <c r="C3759" s="127"/>
      <c r="D3759" s="127"/>
    </row>
    <row r="3760">
      <c r="A3760" s="127"/>
      <c r="B3760" s="127"/>
      <c r="C3760" s="127"/>
      <c r="D3760" s="127"/>
    </row>
    <row r="3761">
      <c r="A3761" s="127"/>
      <c r="B3761" s="127"/>
      <c r="C3761" s="127"/>
      <c r="D3761" s="127"/>
    </row>
    <row r="3762">
      <c r="A3762" s="127"/>
      <c r="B3762" s="127"/>
      <c r="C3762" s="127"/>
      <c r="D3762" s="127"/>
    </row>
    <row r="3763">
      <c r="A3763" s="127"/>
      <c r="B3763" s="127"/>
      <c r="C3763" s="127"/>
      <c r="D3763" s="127"/>
    </row>
    <row r="3764">
      <c r="A3764" s="127"/>
      <c r="B3764" s="127"/>
      <c r="C3764" s="127"/>
      <c r="D3764" s="127"/>
    </row>
    <row r="3765">
      <c r="A3765" s="127"/>
      <c r="B3765" s="127"/>
      <c r="C3765" s="127"/>
      <c r="D3765" s="127"/>
    </row>
    <row r="3766">
      <c r="A3766" s="127"/>
      <c r="B3766" s="127"/>
      <c r="C3766" s="127"/>
      <c r="D3766" s="127"/>
    </row>
    <row r="3767">
      <c r="A3767" s="127"/>
      <c r="B3767" s="127"/>
      <c r="C3767" s="127"/>
      <c r="D3767" s="127"/>
    </row>
    <row r="3768">
      <c r="A3768" s="127"/>
      <c r="B3768" s="127"/>
      <c r="C3768" s="127"/>
      <c r="D3768" s="127"/>
    </row>
    <row r="3769">
      <c r="A3769" s="127"/>
      <c r="B3769" s="127"/>
      <c r="C3769" s="127"/>
      <c r="D3769" s="127"/>
    </row>
    <row r="3770">
      <c r="A3770" s="127"/>
      <c r="B3770" s="127"/>
      <c r="C3770" s="127"/>
      <c r="D3770" s="127"/>
    </row>
    <row r="3771">
      <c r="A3771" s="127"/>
      <c r="B3771" s="127"/>
      <c r="C3771" s="127"/>
      <c r="D3771" s="127"/>
    </row>
    <row r="3772">
      <c r="A3772" s="127"/>
      <c r="B3772" s="127"/>
      <c r="C3772" s="127"/>
      <c r="D3772" s="127"/>
    </row>
    <row r="3773">
      <c r="A3773" s="127"/>
      <c r="B3773" s="127"/>
      <c r="C3773" s="127"/>
      <c r="D3773" s="127"/>
    </row>
    <row r="3774">
      <c r="A3774" s="127"/>
      <c r="B3774" s="127"/>
      <c r="C3774" s="127"/>
      <c r="D3774" s="127"/>
    </row>
    <row r="3775">
      <c r="A3775" s="127"/>
      <c r="B3775" s="127"/>
      <c r="C3775" s="127"/>
      <c r="D3775" s="127"/>
    </row>
    <row r="3776">
      <c r="A3776" s="127"/>
      <c r="B3776" s="127"/>
      <c r="C3776" s="127"/>
      <c r="D3776" s="127"/>
    </row>
    <row r="3777">
      <c r="A3777" s="127"/>
      <c r="B3777" s="127"/>
      <c r="C3777" s="127"/>
      <c r="D3777" s="127"/>
    </row>
    <row r="3778">
      <c r="A3778" s="127"/>
      <c r="B3778" s="127"/>
      <c r="C3778" s="127"/>
      <c r="D3778" s="127"/>
    </row>
    <row r="3779">
      <c r="A3779" s="127"/>
      <c r="B3779" s="127"/>
      <c r="C3779" s="127"/>
      <c r="D3779" s="127"/>
    </row>
    <row r="3780">
      <c r="A3780" s="127"/>
      <c r="B3780" s="127"/>
      <c r="C3780" s="127"/>
      <c r="D3780" s="127"/>
    </row>
    <row r="3781">
      <c r="A3781" s="127"/>
      <c r="B3781" s="127"/>
      <c r="C3781" s="127"/>
      <c r="D3781" s="127"/>
    </row>
    <row r="3782">
      <c r="A3782" s="127"/>
      <c r="B3782" s="127"/>
      <c r="C3782" s="127"/>
      <c r="D3782" s="127"/>
    </row>
    <row r="3783">
      <c r="A3783" s="127"/>
      <c r="B3783" s="127"/>
      <c r="C3783" s="127"/>
      <c r="D3783" s="127"/>
    </row>
    <row r="3784">
      <c r="A3784" s="127"/>
      <c r="B3784" s="127"/>
      <c r="C3784" s="127"/>
      <c r="D3784" s="127"/>
    </row>
    <row r="3785">
      <c r="A3785" s="127"/>
      <c r="B3785" s="127"/>
      <c r="C3785" s="127"/>
      <c r="D3785" s="127"/>
    </row>
    <row r="3786">
      <c r="A3786" s="127"/>
      <c r="B3786" s="127"/>
      <c r="C3786" s="127"/>
      <c r="D3786" s="127"/>
    </row>
    <row r="3787">
      <c r="A3787" s="127"/>
      <c r="B3787" s="127"/>
      <c r="C3787" s="127"/>
      <c r="D3787" s="127"/>
    </row>
    <row r="3788">
      <c r="A3788" s="127"/>
      <c r="B3788" s="127"/>
      <c r="C3788" s="127"/>
      <c r="D3788" s="127"/>
    </row>
    <row r="3789">
      <c r="A3789" s="127"/>
      <c r="B3789" s="127"/>
      <c r="C3789" s="127"/>
      <c r="D3789" s="127"/>
    </row>
    <row r="3790">
      <c r="A3790" s="127"/>
      <c r="B3790" s="127"/>
      <c r="C3790" s="127"/>
      <c r="D3790" s="127"/>
    </row>
    <row r="3791">
      <c r="A3791" s="127"/>
      <c r="B3791" s="127"/>
      <c r="C3791" s="127"/>
      <c r="D3791" s="127"/>
    </row>
    <row r="3792">
      <c r="A3792" s="127"/>
      <c r="B3792" s="127"/>
      <c r="C3792" s="127"/>
      <c r="D3792" s="127"/>
    </row>
    <row r="3793">
      <c r="A3793" s="127"/>
      <c r="B3793" s="127"/>
      <c r="C3793" s="127"/>
      <c r="D3793" s="127"/>
    </row>
    <row r="3794">
      <c r="A3794" s="127"/>
      <c r="B3794" s="127"/>
      <c r="C3794" s="127"/>
      <c r="D3794" s="127"/>
    </row>
    <row r="3795">
      <c r="A3795" s="127"/>
      <c r="B3795" s="127"/>
      <c r="C3795" s="127"/>
      <c r="D3795" s="127"/>
    </row>
    <row r="3796">
      <c r="A3796" s="127"/>
      <c r="B3796" s="127"/>
      <c r="C3796" s="127"/>
      <c r="D3796" s="127"/>
    </row>
    <row r="3797">
      <c r="A3797" s="127"/>
      <c r="B3797" s="127"/>
      <c r="C3797" s="127"/>
      <c r="D3797" s="127"/>
    </row>
    <row r="3798">
      <c r="A3798" s="127"/>
      <c r="B3798" s="127"/>
      <c r="C3798" s="127"/>
      <c r="D3798" s="127"/>
    </row>
    <row r="3799">
      <c r="A3799" s="127"/>
      <c r="B3799" s="127"/>
      <c r="C3799" s="127"/>
      <c r="D3799" s="127"/>
    </row>
    <row r="3800">
      <c r="A3800" s="127"/>
      <c r="B3800" s="127"/>
      <c r="C3800" s="127"/>
      <c r="D3800" s="127"/>
    </row>
    <row r="3801">
      <c r="A3801" s="127"/>
      <c r="B3801" s="127"/>
      <c r="C3801" s="127"/>
      <c r="D3801" s="127"/>
    </row>
    <row r="3802">
      <c r="A3802" s="127"/>
      <c r="B3802" s="127"/>
      <c r="C3802" s="127"/>
      <c r="D3802" s="127"/>
    </row>
    <row r="3803">
      <c r="A3803" s="127"/>
      <c r="B3803" s="127"/>
      <c r="C3803" s="127"/>
      <c r="D3803" s="127"/>
    </row>
    <row r="3804">
      <c r="A3804" s="127"/>
      <c r="B3804" s="127"/>
      <c r="C3804" s="127"/>
      <c r="D3804" s="127"/>
    </row>
    <row r="3805">
      <c r="A3805" s="127"/>
      <c r="B3805" s="127"/>
      <c r="C3805" s="127"/>
      <c r="D3805" s="127"/>
    </row>
    <row r="3806">
      <c r="A3806" s="127"/>
      <c r="B3806" s="127"/>
      <c r="C3806" s="127"/>
      <c r="D3806" s="127"/>
    </row>
    <row r="3807">
      <c r="A3807" s="127"/>
      <c r="B3807" s="127"/>
      <c r="C3807" s="127"/>
      <c r="D3807" s="127"/>
    </row>
    <row r="3808">
      <c r="A3808" s="127"/>
      <c r="B3808" s="127"/>
      <c r="C3808" s="127"/>
      <c r="D3808" s="127"/>
    </row>
    <row r="3809">
      <c r="A3809" s="127"/>
      <c r="B3809" s="127"/>
      <c r="C3809" s="127"/>
      <c r="D3809" s="127"/>
    </row>
    <row r="3810">
      <c r="A3810" s="127"/>
      <c r="B3810" s="127"/>
      <c r="C3810" s="127"/>
      <c r="D3810" s="127"/>
    </row>
    <row r="3811">
      <c r="A3811" s="127"/>
      <c r="B3811" s="127"/>
      <c r="C3811" s="127"/>
      <c r="D3811" s="127"/>
    </row>
    <row r="3812">
      <c r="A3812" s="127"/>
      <c r="B3812" s="127"/>
      <c r="C3812" s="127"/>
      <c r="D3812" s="127"/>
    </row>
    <row r="3813">
      <c r="A3813" s="127"/>
      <c r="B3813" s="127"/>
      <c r="C3813" s="127"/>
      <c r="D3813" s="127"/>
    </row>
    <row r="3814">
      <c r="A3814" s="127"/>
      <c r="B3814" s="127"/>
      <c r="C3814" s="127"/>
      <c r="D3814" s="127"/>
    </row>
    <row r="3815">
      <c r="A3815" s="127"/>
      <c r="B3815" s="127"/>
      <c r="C3815" s="127"/>
      <c r="D3815" s="127"/>
    </row>
    <row r="3816">
      <c r="A3816" s="127"/>
      <c r="B3816" s="127"/>
      <c r="C3816" s="127"/>
      <c r="D3816" s="127"/>
    </row>
    <row r="3817">
      <c r="A3817" s="127"/>
      <c r="B3817" s="127"/>
      <c r="C3817" s="127"/>
      <c r="D3817" s="127"/>
    </row>
    <row r="3818">
      <c r="A3818" s="127"/>
      <c r="B3818" s="127"/>
      <c r="C3818" s="127"/>
      <c r="D3818" s="127"/>
    </row>
    <row r="3819">
      <c r="A3819" s="127"/>
      <c r="B3819" s="127"/>
      <c r="C3819" s="127"/>
      <c r="D3819" s="127"/>
    </row>
    <row r="3820">
      <c r="A3820" s="127"/>
      <c r="B3820" s="127"/>
      <c r="C3820" s="127"/>
      <c r="D3820" s="127"/>
    </row>
    <row r="3821">
      <c r="A3821" s="127"/>
      <c r="B3821" s="127"/>
      <c r="C3821" s="127"/>
      <c r="D3821" s="127"/>
    </row>
    <row r="3822">
      <c r="A3822" s="127"/>
      <c r="B3822" s="127"/>
      <c r="C3822" s="127"/>
      <c r="D3822" s="127"/>
    </row>
    <row r="3823">
      <c r="A3823" s="127"/>
      <c r="B3823" s="127"/>
      <c r="C3823" s="127"/>
      <c r="D3823" s="127"/>
    </row>
    <row r="3824">
      <c r="A3824" s="127"/>
      <c r="B3824" s="127"/>
      <c r="C3824" s="127"/>
      <c r="D3824" s="127"/>
    </row>
    <row r="3825">
      <c r="A3825" s="127"/>
      <c r="B3825" s="127"/>
      <c r="C3825" s="127"/>
      <c r="D3825" s="127"/>
    </row>
    <row r="3826">
      <c r="A3826" s="127"/>
      <c r="B3826" s="127"/>
      <c r="C3826" s="127"/>
      <c r="D3826" s="127"/>
    </row>
    <row r="3827">
      <c r="A3827" s="127"/>
      <c r="B3827" s="127"/>
      <c r="C3827" s="127"/>
      <c r="D3827" s="127"/>
    </row>
    <row r="3828">
      <c r="A3828" s="127"/>
      <c r="B3828" s="127"/>
      <c r="C3828" s="127"/>
      <c r="D3828" s="127"/>
    </row>
    <row r="3829">
      <c r="A3829" s="127"/>
      <c r="B3829" s="127"/>
      <c r="C3829" s="127"/>
      <c r="D3829" s="127"/>
    </row>
    <row r="3830">
      <c r="A3830" s="127"/>
      <c r="B3830" s="127"/>
      <c r="C3830" s="127"/>
      <c r="D3830" s="127"/>
    </row>
    <row r="3831">
      <c r="A3831" s="127"/>
      <c r="B3831" s="127"/>
      <c r="C3831" s="127"/>
      <c r="D3831" s="127"/>
    </row>
    <row r="3832">
      <c r="A3832" s="127"/>
      <c r="B3832" s="127"/>
      <c r="C3832" s="127"/>
      <c r="D3832" s="127"/>
    </row>
    <row r="3833">
      <c r="A3833" s="127"/>
      <c r="B3833" s="127"/>
      <c r="C3833" s="127"/>
      <c r="D3833" s="127"/>
    </row>
    <row r="3834">
      <c r="A3834" s="127"/>
      <c r="B3834" s="127"/>
      <c r="C3834" s="127"/>
      <c r="D3834" s="127"/>
    </row>
    <row r="3835">
      <c r="A3835" s="127"/>
      <c r="B3835" s="127"/>
      <c r="C3835" s="127"/>
      <c r="D3835" s="127"/>
    </row>
    <row r="3836">
      <c r="A3836" s="127"/>
      <c r="B3836" s="127"/>
      <c r="C3836" s="127"/>
      <c r="D3836" s="127"/>
    </row>
    <row r="3837">
      <c r="A3837" s="127"/>
      <c r="B3837" s="127"/>
      <c r="C3837" s="127"/>
      <c r="D3837" s="127"/>
    </row>
    <row r="3838">
      <c r="A3838" s="127"/>
      <c r="B3838" s="127"/>
      <c r="C3838" s="127"/>
      <c r="D3838" s="127"/>
    </row>
    <row r="3839">
      <c r="A3839" s="127"/>
      <c r="B3839" s="127"/>
      <c r="C3839" s="127"/>
      <c r="D3839" s="127"/>
    </row>
    <row r="3840">
      <c r="A3840" s="127"/>
      <c r="B3840" s="127"/>
      <c r="C3840" s="127"/>
      <c r="D3840" s="127"/>
    </row>
    <row r="3841">
      <c r="A3841" s="127"/>
      <c r="B3841" s="127"/>
      <c r="C3841" s="127"/>
      <c r="D3841" s="127"/>
    </row>
    <row r="3842">
      <c r="A3842" s="127"/>
      <c r="B3842" s="127"/>
      <c r="C3842" s="127"/>
      <c r="D3842" s="127"/>
    </row>
    <row r="3843">
      <c r="A3843" s="127"/>
      <c r="B3843" s="127"/>
      <c r="C3843" s="127"/>
      <c r="D3843" s="127"/>
    </row>
    <row r="3844">
      <c r="A3844" s="127"/>
      <c r="B3844" s="127"/>
      <c r="C3844" s="127"/>
      <c r="D3844" s="127"/>
    </row>
    <row r="3845">
      <c r="A3845" s="127"/>
      <c r="B3845" s="127"/>
      <c r="C3845" s="127"/>
      <c r="D3845" s="127"/>
    </row>
    <row r="3846">
      <c r="A3846" s="127"/>
      <c r="B3846" s="127"/>
      <c r="C3846" s="127"/>
      <c r="D3846" s="127"/>
    </row>
    <row r="3847">
      <c r="A3847" s="127"/>
      <c r="B3847" s="127"/>
      <c r="C3847" s="127"/>
      <c r="D3847" s="127"/>
    </row>
    <row r="3848">
      <c r="A3848" s="127"/>
      <c r="B3848" s="127"/>
      <c r="C3848" s="127"/>
      <c r="D3848" s="127"/>
    </row>
    <row r="3849">
      <c r="A3849" s="127"/>
      <c r="B3849" s="127"/>
      <c r="C3849" s="127"/>
      <c r="D3849" s="127"/>
    </row>
    <row r="3850">
      <c r="A3850" s="127"/>
      <c r="B3850" s="127"/>
      <c r="C3850" s="127"/>
      <c r="D3850" s="127"/>
    </row>
    <row r="3851">
      <c r="A3851" s="127"/>
      <c r="B3851" s="127"/>
      <c r="C3851" s="127"/>
      <c r="D3851" s="127"/>
    </row>
    <row r="3852">
      <c r="A3852" s="127"/>
      <c r="B3852" s="127"/>
      <c r="C3852" s="127"/>
      <c r="D3852" s="127"/>
    </row>
    <row r="3853">
      <c r="A3853" s="127"/>
      <c r="B3853" s="127"/>
      <c r="C3853" s="127"/>
      <c r="D3853" s="127"/>
    </row>
    <row r="3854">
      <c r="A3854" s="127"/>
      <c r="B3854" s="127"/>
      <c r="C3854" s="127"/>
      <c r="D3854" s="127"/>
    </row>
    <row r="3855">
      <c r="A3855" s="127"/>
      <c r="B3855" s="127"/>
      <c r="C3855" s="127"/>
      <c r="D3855" s="127"/>
    </row>
    <row r="3856">
      <c r="A3856" s="127"/>
      <c r="B3856" s="127"/>
      <c r="C3856" s="127"/>
      <c r="D3856" s="127"/>
    </row>
    <row r="3857">
      <c r="A3857" s="127"/>
      <c r="B3857" s="127"/>
      <c r="C3857" s="127"/>
      <c r="D3857" s="127"/>
    </row>
    <row r="3858">
      <c r="A3858" s="127"/>
      <c r="B3858" s="127"/>
      <c r="C3858" s="127"/>
      <c r="D3858" s="127"/>
    </row>
    <row r="3859">
      <c r="A3859" s="127"/>
      <c r="B3859" s="127"/>
      <c r="C3859" s="127"/>
      <c r="D3859" s="127"/>
    </row>
    <row r="3860">
      <c r="A3860" s="127"/>
      <c r="B3860" s="127"/>
      <c r="C3860" s="127"/>
      <c r="D3860" s="127"/>
    </row>
    <row r="3861">
      <c r="A3861" s="127"/>
      <c r="B3861" s="127"/>
      <c r="C3861" s="127"/>
      <c r="D3861" s="127"/>
    </row>
    <row r="3862">
      <c r="A3862" s="127"/>
      <c r="B3862" s="127"/>
      <c r="C3862" s="127"/>
      <c r="D3862" s="127"/>
    </row>
    <row r="3863">
      <c r="A3863" s="127"/>
      <c r="B3863" s="127"/>
      <c r="C3863" s="127"/>
      <c r="D3863" s="127"/>
    </row>
    <row r="3864">
      <c r="A3864" s="127"/>
      <c r="B3864" s="127"/>
      <c r="C3864" s="127"/>
      <c r="D3864" s="127"/>
    </row>
    <row r="3865">
      <c r="A3865" s="127"/>
      <c r="B3865" s="127"/>
      <c r="C3865" s="127"/>
      <c r="D3865" s="127"/>
    </row>
    <row r="3866">
      <c r="A3866" s="127"/>
      <c r="B3866" s="127"/>
      <c r="C3866" s="127"/>
      <c r="D3866" s="127"/>
    </row>
    <row r="3867">
      <c r="A3867" s="127"/>
      <c r="B3867" s="127"/>
      <c r="C3867" s="127"/>
      <c r="D3867" s="127"/>
    </row>
    <row r="3868">
      <c r="A3868" s="127"/>
      <c r="B3868" s="127"/>
      <c r="C3868" s="127"/>
      <c r="D3868" s="127"/>
    </row>
    <row r="3869">
      <c r="A3869" s="127"/>
      <c r="B3869" s="127"/>
      <c r="C3869" s="127"/>
      <c r="D3869" s="127"/>
    </row>
    <row r="3870">
      <c r="A3870" s="127"/>
      <c r="B3870" s="127"/>
      <c r="C3870" s="127"/>
      <c r="D3870" s="127"/>
    </row>
    <row r="3871">
      <c r="A3871" s="127"/>
      <c r="B3871" s="127"/>
      <c r="C3871" s="127"/>
      <c r="D3871" s="127"/>
    </row>
    <row r="3872">
      <c r="A3872" s="127"/>
      <c r="B3872" s="127"/>
      <c r="C3872" s="127"/>
      <c r="D3872" s="127"/>
    </row>
    <row r="3873">
      <c r="A3873" s="127"/>
      <c r="B3873" s="127"/>
      <c r="C3873" s="127"/>
      <c r="D3873" s="127"/>
    </row>
    <row r="3874">
      <c r="A3874" s="127"/>
      <c r="B3874" s="127"/>
      <c r="C3874" s="127"/>
      <c r="D3874" s="127"/>
    </row>
    <row r="3875">
      <c r="A3875" s="127"/>
      <c r="B3875" s="127"/>
      <c r="C3875" s="127"/>
      <c r="D3875" s="127"/>
    </row>
    <row r="3876">
      <c r="A3876" s="127"/>
      <c r="B3876" s="127"/>
      <c r="C3876" s="127"/>
      <c r="D3876" s="127"/>
    </row>
    <row r="3877">
      <c r="A3877" s="127"/>
      <c r="B3877" s="127"/>
      <c r="C3877" s="127"/>
      <c r="D3877" s="127"/>
    </row>
    <row r="3878">
      <c r="A3878" s="127"/>
      <c r="B3878" s="127"/>
      <c r="C3878" s="127"/>
      <c r="D3878" s="127"/>
    </row>
    <row r="3879">
      <c r="A3879" s="127"/>
      <c r="B3879" s="127"/>
      <c r="C3879" s="127"/>
      <c r="D3879" s="127"/>
    </row>
    <row r="3880">
      <c r="A3880" s="127"/>
      <c r="B3880" s="127"/>
      <c r="C3880" s="127"/>
      <c r="D3880" s="127"/>
    </row>
    <row r="3881">
      <c r="A3881" s="127"/>
      <c r="B3881" s="127"/>
      <c r="C3881" s="127"/>
      <c r="D3881" s="127"/>
    </row>
    <row r="3882">
      <c r="A3882" s="127"/>
      <c r="B3882" s="127"/>
      <c r="C3882" s="127"/>
      <c r="D3882" s="127"/>
    </row>
    <row r="3883">
      <c r="A3883" s="127"/>
      <c r="B3883" s="127"/>
      <c r="C3883" s="127"/>
      <c r="D3883" s="127"/>
    </row>
    <row r="3884">
      <c r="A3884" s="127"/>
      <c r="B3884" s="127"/>
      <c r="C3884" s="127"/>
      <c r="D3884" s="127"/>
    </row>
    <row r="3885">
      <c r="A3885" s="127"/>
      <c r="B3885" s="127"/>
      <c r="C3885" s="127"/>
      <c r="D3885" s="127"/>
    </row>
    <row r="3886">
      <c r="A3886" s="127"/>
      <c r="B3886" s="127"/>
      <c r="C3886" s="127"/>
      <c r="D3886" s="127"/>
    </row>
    <row r="3887">
      <c r="A3887" s="127"/>
      <c r="B3887" s="127"/>
      <c r="C3887" s="127"/>
      <c r="D3887" s="127"/>
    </row>
    <row r="3888">
      <c r="A3888" s="127"/>
      <c r="B3888" s="127"/>
      <c r="C3888" s="127"/>
      <c r="D3888" s="127"/>
    </row>
    <row r="3889">
      <c r="A3889" s="127"/>
      <c r="B3889" s="127"/>
      <c r="C3889" s="127"/>
      <c r="D3889" s="127"/>
    </row>
    <row r="3890">
      <c r="A3890" s="127"/>
      <c r="B3890" s="127"/>
      <c r="C3890" s="127"/>
      <c r="D3890" s="127"/>
    </row>
    <row r="3891">
      <c r="A3891" s="127"/>
      <c r="B3891" s="127"/>
      <c r="C3891" s="127"/>
      <c r="D3891" s="127"/>
    </row>
    <row r="3892">
      <c r="A3892" s="127"/>
      <c r="B3892" s="127"/>
      <c r="C3892" s="127"/>
      <c r="D3892" s="127"/>
    </row>
    <row r="3893">
      <c r="A3893" s="127"/>
      <c r="B3893" s="127"/>
      <c r="C3893" s="127"/>
      <c r="D3893" s="127"/>
    </row>
    <row r="3894">
      <c r="A3894" s="127"/>
      <c r="B3894" s="127"/>
      <c r="C3894" s="127"/>
      <c r="D3894" s="127"/>
    </row>
    <row r="3895">
      <c r="A3895" s="127"/>
      <c r="B3895" s="127"/>
      <c r="C3895" s="127"/>
      <c r="D3895" s="127"/>
    </row>
    <row r="3896">
      <c r="A3896" s="127"/>
      <c r="B3896" s="127"/>
      <c r="C3896" s="127"/>
      <c r="D3896" s="127"/>
    </row>
    <row r="3897">
      <c r="A3897" s="127"/>
      <c r="B3897" s="127"/>
      <c r="C3897" s="127"/>
      <c r="D3897" s="127"/>
    </row>
    <row r="3898">
      <c r="A3898" s="127"/>
      <c r="B3898" s="127"/>
      <c r="C3898" s="127"/>
      <c r="D3898" s="127"/>
    </row>
    <row r="3899">
      <c r="A3899" s="127"/>
      <c r="B3899" s="127"/>
      <c r="C3899" s="127"/>
      <c r="D3899" s="127"/>
    </row>
    <row r="3900">
      <c r="A3900" s="127"/>
      <c r="B3900" s="127"/>
      <c r="C3900" s="127"/>
      <c r="D3900" s="127"/>
    </row>
    <row r="3901">
      <c r="A3901" s="127"/>
      <c r="B3901" s="127"/>
      <c r="C3901" s="127"/>
      <c r="D3901" s="127"/>
    </row>
    <row r="3902">
      <c r="A3902" s="127"/>
      <c r="B3902" s="127"/>
      <c r="C3902" s="127"/>
      <c r="D3902" s="127"/>
    </row>
    <row r="3903">
      <c r="A3903" s="127"/>
      <c r="B3903" s="127"/>
      <c r="C3903" s="127"/>
      <c r="D3903" s="127"/>
    </row>
    <row r="3904">
      <c r="A3904" s="127"/>
      <c r="B3904" s="127"/>
      <c r="C3904" s="127"/>
      <c r="D3904" s="127"/>
    </row>
    <row r="3905">
      <c r="A3905" s="127"/>
      <c r="B3905" s="127"/>
      <c r="C3905" s="127"/>
      <c r="D3905" s="127"/>
    </row>
    <row r="3906">
      <c r="A3906" s="127"/>
      <c r="B3906" s="127"/>
      <c r="C3906" s="127"/>
      <c r="D3906" s="127"/>
    </row>
    <row r="3907">
      <c r="A3907" s="127"/>
      <c r="B3907" s="127"/>
      <c r="C3907" s="127"/>
      <c r="D3907" s="127"/>
    </row>
    <row r="3908">
      <c r="A3908" s="127"/>
      <c r="B3908" s="127"/>
      <c r="C3908" s="127"/>
      <c r="D3908" s="127"/>
    </row>
    <row r="3909">
      <c r="A3909" s="127"/>
      <c r="B3909" s="127"/>
      <c r="C3909" s="127"/>
      <c r="D3909" s="127"/>
    </row>
    <row r="3910">
      <c r="A3910" s="127"/>
      <c r="B3910" s="127"/>
      <c r="C3910" s="127"/>
      <c r="D3910" s="127"/>
    </row>
    <row r="3911">
      <c r="A3911" s="127"/>
      <c r="B3911" s="127"/>
      <c r="C3911" s="127"/>
      <c r="D3911" s="127"/>
    </row>
    <row r="3912">
      <c r="A3912" s="127"/>
      <c r="B3912" s="127"/>
      <c r="C3912" s="127"/>
      <c r="D3912" s="127"/>
    </row>
    <row r="3913">
      <c r="A3913" s="127"/>
      <c r="B3913" s="127"/>
      <c r="C3913" s="127"/>
      <c r="D3913" s="127"/>
    </row>
    <row r="3914">
      <c r="A3914" s="127"/>
      <c r="B3914" s="127"/>
      <c r="C3914" s="127"/>
      <c r="D3914" s="127"/>
    </row>
    <row r="3915">
      <c r="A3915" s="127"/>
      <c r="B3915" s="127"/>
      <c r="C3915" s="127"/>
      <c r="D3915" s="127"/>
    </row>
    <row r="3916">
      <c r="A3916" s="127"/>
      <c r="B3916" s="127"/>
      <c r="C3916" s="127"/>
      <c r="D3916" s="127"/>
    </row>
    <row r="3917">
      <c r="A3917" s="127"/>
      <c r="B3917" s="127"/>
      <c r="C3917" s="127"/>
      <c r="D3917" s="127"/>
    </row>
    <row r="3918">
      <c r="A3918" s="127"/>
      <c r="B3918" s="127"/>
      <c r="C3918" s="127"/>
      <c r="D3918" s="127"/>
    </row>
    <row r="3919">
      <c r="A3919" s="127"/>
      <c r="B3919" s="127"/>
      <c r="C3919" s="127"/>
      <c r="D3919" s="127"/>
    </row>
    <row r="3920">
      <c r="A3920" s="127"/>
      <c r="B3920" s="127"/>
      <c r="C3920" s="127"/>
      <c r="D3920" s="127"/>
    </row>
    <row r="3921">
      <c r="A3921" s="127"/>
      <c r="B3921" s="127"/>
      <c r="C3921" s="127"/>
      <c r="D3921" s="127"/>
    </row>
    <row r="3922">
      <c r="A3922" s="127"/>
      <c r="B3922" s="127"/>
      <c r="C3922" s="127"/>
      <c r="D3922" s="127"/>
    </row>
    <row r="3923">
      <c r="A3923" s="127"/>
      <c r="B3923" s="127"/>
      <c r="C3923" s="127"/>
      <c r="D3923" s="127"/>
    </row>
    <row r="3924">
      <c r="A3924" s="127"/>
      <c r="B3924" s="127"/>
      <c r="C3924" s="127"/>
      <c r="D3924" s="127"/>
    </row>
    <row r="3925">
      <c r="A3925" s="127"/>
      <c r="B3925" s="127"/>
      <c r="C3925" s="127"/>
      <c r="D3925" s="127"/>
    </row>
    <row r="3926">
      <c r="A3926" s="127"/>
      <c r="B3926" s="127"/>
      <c r="C3926" s="127"/>
      <c r="D3926" s="127"/>
    </row>
    <row r="3927">
      <c r="A3927" s="127"/>
      <c r="B3927" s="127"/>
      <c r="C3927" s="127"/>
      <c r="D3927" s="127"/>
    </row>
    <row r="3928">
      <c r="A3928" s="127"/>
      <c r="B3928" s="127"/>
      <c r="C3928" s="127"/>
      <c r="D3928" s="127"/>
    </row>
    <row r="3929">
      <c r="A3929" s="127"/>
      <c r="B3929" s="127"/>
      <c r="C3929" s="127"/>
      <c r="D3929" s="127"/>
    </row>
    <row r="3930">
      <c r="A3930" s="127"/>
      <c r="B3930" s="127"/>
      <c r="C3930" s="127"/>
      <c r="D3930" s="127"/>
    </row>
    <row r="3931">
      <c r="A3931" s="127"/>
      <c r="B3931" s="127"/>
      <c r="C3931" s="127"/>
      <c r="D3931" s="127"/>
    </row>
    <row r="3932">
      <c r="A3932" s="127"/>
      <c r="B3932" s="127"/>
      <c r="C3932" s="127"/>
      <c r="D3932" s="127"/>
    </row>
    <row r="3933">
      <c r="A3933" s="127"/>
      <c r="B3933" s="127"/>
      <c r="C3933" s="127"/>
      <c r="D3933" s="127"/>
    </row>
    <row r="3934">
      <c r="A3934" s="127"/>
      <c r="B3934" s="127"/>
      <c r="C3934" s="127"/>
      <c r="D3934" s="127"/>
    </row>
    <row r="3935">
      <c r="A3935" s="127"/>
      <c r="B3935" s="127"/>
      <c r="C3935" s="127"/>
      <c r="D3935" s="127"/>
    </row>
    <row r="3936">
      <c r="A3936" s="127"/>
      <c r="B3936" s="127"/>
      <c r="C3936" s="127"/>
      <c r="D3936" s="127"/>
    </row>
    <row r="3937">
      <c r="A3937" s="127"/>
      <c r="B3937" s="127"/>
      <c r="C3937" s="127"/>
      <c r="D3937" s="127"/>
    </row>
    <row r="3938">
      <c r="A3938" s="127"/>
      <c r="B3938" s="127"/>
      <c r="C3938" s="127"/>
      <c r="D3938" s="127"/>
    </row>
    <row r="3939">
      <c r="A3939" s="127"/>
      <c r="B3939" s="127"/>
      <c r="C3939" s="127"/>
      <c r="D3939" s="127"/>
    </row>
    <row r="3940">
      <c r="A3940" s="127"/>
      <c r="B3940" s="127"/>
      <c r="C3940" s="127"/>
      <c r="D3940" s="127"/>
    </row>
    <row r="3941">
      <c r="A3941" s="127"/>
      <c r="B3941" s="127"/>
      <c r="C3941" s="127"/>
      <c r="D3941" s="127"/>
    </row>
    <row r="3942">
      <c r="A3942" s="127"/>
      <c r="B3942" s="127"/>
      <c r="C3942" s="127"/>
      <c r="D3942" s="127"/>
    </row>
    <row r="3943">
      <c r="A3943" s="127"/>
      <c r="B3943" s="127"/>
      <c r="C3943" s="127"/>
      <c r="D3943" s="127"/>
    </row>
    <row r="3944">
      <c r="A3944" s="127"/>
      <c r="B3944" s="127"/>
      <c r="C3944" s="127"/>
      <c r="D3944" s="127"/>
    </row>
    <row r="3945">
      <c r="A3945" s="127"/>
      <c r="B3945" s="127"/>
      <c r="C3945" s="127"/>
      <c r="D3945" s="127"/>
    </row>
    <row r="3946">
      <c r="A3946" s="127"/>
      <c r="B3946" s="127"/>
      <c r="C3946" s="127"/>
      <c r="D3946" s="127"/>
    </row>
    <row r="3947">
      <c r="A3947" s="127"/>
      <c r="B3947" s="127"/>
      <c r="C3947" s="127"/>
      <c r="D3947" s="127"/>
    </row>
    <row r="3948">
      <c r="A3948" s="127"/>
      <c r="B3948" s="127"/>
      <c r="C3948" s="127"/>
      <c r="D3948" s="127"/>
    </row>
    <row r="3949">
      <c r="A3949" s="127"/>
      <c r="B3949" s="127"/>
      <c r="C3949" s="127"/>
      <c r="D3949" s="127"/>
    </row>
    <row r="3950">
      <c r="A3950" s="127"/>
      <c r="B3950" s="127"/>
      <c r="C3950" s="127"/>
      <c r="D3950" s="127"/>
    </row>
    <row r="3951">
      <c r="A3951" s="127"/>
      <c r="B3951" s="127"/>
      <c r="C3951" s="127"/>
      <c r="D3951" s="127"/>
    </row>
    <row r="3952">
      <c r="A3952" s="127"/>
      <c r="B3952" s="127"/>
      <c r="C3952" s="127"/>
      <c r="D3952" s="127"/>
    </row>
    <row r="3953">
      <c r="A3953" s="127"/>
      <c r="B3953" s="127"/>
      <c r="C3953" s="127"/>
      <c r="D3953" s="127"/>
    </row>
    <row r="3954">
      <c r="A3954" s="127"/>
      <c r="B3954" s="127"/>
      <c r="C3954" s="127"/>
      <c r="D3954" s="127"/>
    </row>
    <row r="3955">
      <c r="A3955" s="127"/>
      <c r="B3955" s="127"/>
      <c r="C3955" s="127"/>
      <c r="D3955" s="127"/>
    </row>
    <row r="3956">
      <c r="A3956" s="127"/>
      <c r="B3956" s="127"/>
      <c r="C3956" s="127"/>
      <c r="D3956" s="127"/>
    </row>
    <row r="3957">
      <c r="A3957" s="127"/>
      <c r="B3957" s="127"/>
      <c r="C3957" s="127"/>
      <c r="D3957" s="127"/>
    </row>
    <row r="3958">
      <c r="A3958" s="127"/>
      <c r="B3958" s="127"/>
      <c r="C3958" s="127"/>
      <c r="D3958" s="127"/>
    </row>
    <row r="3959">
      <c r="A3959" s="127"/>
      <c r="B3959" s="127"/>
      <c r="C3959" s="127"/>
      <c r="D3959" s="127"/>
    </row>
    <row r="3960">
      <c r="A3960" s="127"/>
      <c r="B3960" s="127"/>
      <c r="C3960" s="127"/>
      <c r="D3960" s="127"/>
    </row>
    <row r="3961">
      <c r="A3961" s="127"/>
      <c r="B3961" s="127"/>
      <c r="C3961" s="127"/>
      <c r="D3961" s="127"/>
    </row>
    <row r="3962">
      <c r="A3962" s="127"/>
      <c r="B3962" s="127"/>
      <c r="C3962" s="127"/>
      <c r="D3962" s="127"/>
    </row>
    <row r="3963">
      <c r="A3963" s="127"/>
      <c r="B3963" s="127"/>
      <c r="C3963" s="127"/>
      <c r="D3963" s="127"/>
    </row>
    <row r="3964">
      <c r="A3964" s="127"/>
      <c r="B3964" s="127"/>
      <c r="C3964" s="127"/>
      <c r="D3964" s="127"/>
    </row>
    <row r="3965">
      <c r="A3965" s="127"/>
      <c r="B3965" s="127"/>
      <c r="C3965" s="127"/>
      <c r="D3965" s="127"/>
    </row>
    <row r="3966">
      <c r="A3966" s="127"/>
      <c r="B3966" s="127"/>
      <c r="C3966" s="127"/>
      <c r="D3966" s="127"/>
    </row>
    <row r="3967">
      <c r="A3967" s="127"/>
      <c r="B3967" s="127"/>
      <c r="C3967" s="127"/>
      <c r="D3967" s="127"/>
    </row>
    <row r="3968">
      <c r="A3968" s="127"/>
      <c r="B3968" s="127"/>
      <c r="C3968" s="127"/>
      <c r="D3968" s="127"/>
    </row>
    <row r="3969">
      <c r="A3969" s="127"/>
      <c r="B3969" s="127"/>
      <c r="C3969" s="127"/>
      <c r="D3969" s="127"/>
    </row>
    <row r="3970">
      <c r="A3970" s="127"/>
      <c r="B3970" s="127"/>
      <c r="C3970" s="127"/>
      <c r="D3970" s="127"/>
    </row>
    <row r="3971">
      <c r="A3971" s="127"/>
      <c r="B3971" s="127"/>
      <c r="C3971" s="127"/>
      <c r="D3971" s="127"/>
    </row>
    <row r="3972">
      <c r="A3972" s="127"/>
      <c r="B3972" s="127"/>
      <c r="C3972" s="127"/>
      <c r="D3972" s="127"/>
    </row>
    <row r="3973">
      <c r="A3973" s="127"/>
      <c r="B3973" s="127"/>
      <c r="C3973" s="127"/>
      <c r="D3973" s="127"/>
    </row>
    <row r="3974">
      <c r="A3974" s="127"/>
      <c r="B3974" s="127"/>
      <c r="C3974" s="127"/>
      <c r="D3974" s="127"/>
    </row>
    <row r="3975">
      <c r="A3975" s="127"/>
      <c r="B3975" s="127"/>
      <c r="C3975" s="127"/>
      <c r="D3975" s="127"/>
    </row>
    <row r="3976">
      <c r="A3976" s="127"/>
      <c r="B3976" s="127"/>
      <c r="C3976" s="127"/>
      <c r="D3976" s="127"/>
    </row>
    <row r="3977">
      <c r="A3977" s="127"/>
      <c r="B3977" s="127"/>
      <c r="C3977" s="127"/>
      <c r="D3977" s="127"/>
    </row>
    <row r="3978">
      <c r="A3978" s="127"/>
      <c r="B3978" s="127"/>
      <c r="C3978" s="127"/>
      <c r="D3978" s="127"/>
    </row>
    <row r="3979">
      <c r="A3979" s="127"/>
      <c r="B3979" s="127"/>
      <c r="C3979" s="127"/>
      <c r="D3979" s="127"/>
    </row>
    <row r="3980">
      <c r="A3980" s="127"/>
      <c r="B3980" s="127"/>
      <c r="C3980" s="127"/>
      <c r="D3980" s="127"/>
    </row>
    <row r="3981">
      <c r="A3981" s="127"/>
      <c r="B3981" s="127"/>
      <c r="C3981" s="127"/>
      <c r="D3981" s="127"/>
    </row>
    <row r="3982">
      <c r="A3982" s="127"/>
      <c r="B3982" s="127"/>
      <c r="C3982" s="127"/>
      <c r="D3982" s="127"/>
    </row>
    <row r="3983">
      <c r="A3983" s="127"/>
      <c r="B3983" s="127"/>
      <c r="C3983" s="127"/>
      <c r="D3983" s="127"/>
    </row>
    <row r="3984">
      <c r="A3984" s="127"/>
      <c r="B3984" s="127"/>
      <c r="C3984" s="127"/>
      <c r="D3984" s="127"/>
    </row>
    <row r="3985">
      <c r="A3985" s="127"/>
      <c r="B3985" s="127"/>
      <c r="C3985" s="127"/>
      <c r="D3985" s="127"/>
    </row>
    <row r="3986">
      <c r="A3986" s="127"/>
      <c r="B3986" s="127"/>
      <c r="C3986" s="127"/>
      <c r="D3986" s="127"/>
    </row>
    <row r="3987">
      <c r="A3987" s="127"/>
      <c r="B3987" s="127"/>
      <c r="C3987" s="127"/>
      <c r="D3987" s="127"/>
    </row>
    <row r="3988">
      <c r="A3988" s="127"/>
      <c r="B3988" s="127"/>
      <c r="C3988" s="127"/>
      <c r="D3988" s="127"/>
    </row>
    <row r="3989">
      <c r="A3989" s="127"/>
      <c r="B3989" s="127"/>
      <c r="C3989" s="127"/>
      <c r="D3989" s="127"/>
    </row>
    <row r="3990">
      <c r="A3990" s="127"/>
      <c r="B3990" s="127"/>
      <c r="C3990" s="127"/>
      <c r="D3990" s="127"/>
    </row>
    <row r="3991">
      <c r="A3991" s="127"/>
      <c r="B3991" s="127"/>
      <c r="C3991" s="127"/>
      <c r="D3991" s="127"/>
    </row>
    <row r="3992">
      <c r="A3992" s="127"/>
      <c r="B3992" s="127"/>
      <c r="C3992" s="127"/>
      <c r="D3992" s="127"/>
    </row>
    <row r="3993">
      <c r="A3993" s="127"/>
      <c r="B3993" s="127"/>
      <c r="C3993" s="127"/>
      <c r="D3993" s="127"/>
    </row>
    <row r="3994">
      <c r="A3994" s="127"/>
      <c r="B3994" s="127"/>
      <c r="C3994" s="127"/>
      <c r="D3994" s="127"/>
    </row>
    <row r="3995">
      <c r="A3995" s="127"/>
      <c r="B3995" s="127"/>
      <c r="C3995" s="127"/>
      <c r="D3995" s="127"/>
    </row>
    <row r="3996">
      <c r="A3996" s="127"/>
      <c r="B3996" s="127"/>
      <c r="C3996" s="127"/>
      <c r="D3996" s="127"/>
    </row>
    <row r="3997">
      <c r="A3997" s="127"/>
      <c r="B3997" s="127"/>
      <c r="C3997" s="127"/>
      <c r="D3997" s="127"/>
    </row>
    <row r="3998">
      <c r="A3998" s="127"/>
      <c r="B3998" s="127"/>
      <c r="C3998" s="127"/>
      <c r="D3998" s="127"/>
    </row>
    <row r="3999">
      <c r="A3999" s="127"/>
      <c r="B3999" s="127"/>
      <c r="C3999" s="127"/>
      <c r="D3999" s="127"/>
    </row>
    <row r="4000">
      <c r="A4000" s="127"/>
      <c r="B4000" s="127"/>
      <c r="C4000" s="127"/>
      <c r="D4000" s="127"/>
    </row>
    <row r="4001">
      <c r="A4001" s="127"/>
      <c r="B4001" s="127"/>
      <c r="C4001" s="127"/>
      <c r="D4001" s="127"/>
    </row>
    <row r="4002">
      <c r="A4002" s="127"/>
      <c r="B4002" s="127"/>
      <c r="C4002" s="127"/>
      <c r="D4002" s="127"/>
    </row>
    <row r="4003">
      <c r="A4003" s="127"/>
      <c r="B4003" s="127"/>
      <c r="C4003" s="127"/>
      <c r="D4003" s="127"/>
    </row>
    <row r="4004">
      <c r="A4004" s="127"/>
      <c r="B4004" s="127"/>
      <c r="C4004" s="127"/>
      <c r="D4004" s="127"/>
    </row>
    <row r="4005">
      <c r="A4005" s="127"/>
      <c r="B4005" s="127"/>
      <c r="C4005" s="127"/>
      <c r="D4005" s="127"/>
    </row>
    <row r="4006">
      <c r="A4006" s="127"/>
      <c r="B4006" s="127"/>
      <c r="C4006" s="127"/>
      <c r="D4006" s="127"/>
    </row>
    <row r="4007">
      <c r="A4007" s="127"/>
      <c r="B4007" s="127"/>
      <c r="C4007" s="127"/>
      <c r="D4007" s="127"/>
    </row>
    <row r="4008">
      <c r="A4008" s="127"/>
      <c r="B4008" s="127"/>
      <c r="C4008" s="127"/>
      <c r="D4008" s="127"/>
    </row>
    <row r="4009">
      <c r="A4009" s="127"/>
      <c r="B4009" s="127"/>
      <c r="C4009" s="127"/>
      <c r="D4009" s="127"/>
    </row>
    <row r="4010">
      <c r="A4010" s="127"/>
      <c r="B4010" s="127"/>
      <c r="C4010" s="127"/>
      <c r="D4010" s="127"/>
    </row>
    <row r="4011">
      <c r="A4011" s="127"/>
      <c r="B4011" s="127"/>
      <c r="C4011" s="127"/>
      <c r="D4011" s="127"/>
    </row>
    <row r="4012">
      <c r="A4012" s="127"/>
      <c r="B4012" s="127"/>
      <c r="C4012" s="127"/>
      <c r="D4012" s="127"/>
    </row>
    <row r="4013">
      <c r="A4013" s="127"/>
      <c r="B4013" s="127"/>
      <c r="C4013" s="127"/>
      <c r="D4013" s="127"/>
    </row>
    <row r="4014">
      <c r="A4014" s="127"/>
      <c r="B4014" s="127"/>
      <c r="C4014" s="127"/>
      <c r="D4014" s="127"/>
    </row>
    <row r="4015">
      <c r="A4015" s="127"/>
      <c r="B4015" s="127"/>
      <c r="C4015" s="127"/>
      <c r="D4015" s="127"/>
    </row>
    <row r="4016">
      <c r="A4016" s="127"/>
      <c r="B4016" s="127"/>
      <c r="C4016" s="127"/>
      <c r="D4016" s="127"/>
    </row>
    <row r="4017">
      <c r="A4017" s="127"/>
      <c r="B4017" s="127"/>
      <c r="C4017" s="127"/>
      <c r="D4017" s="127"/>
    </row>
    <row r="4018">
      <c r="A4018" s="127"/>
      <c r="B4018" s="127"/>
      <c r="C4018" s="127"/>
      <c r="D4018" s="127"/>
    </row>
    <row r="4019">
      <c r="A4019" s="127"/>
      <c r="B4019" s="127"/>
      <c r="C4019" s="127"/>
      <c r="D4019" s="127"/>
    </row>
    <row r="4020">
      <c r="A4020" s="127"/>
      <c r="B4020" s="127"/>
      <c r="C4020" s="127"/>
      <c r="D4020" s="127"/>
    </row>
    <row r="4021">
      <c r="A4021" s="127"/>
      <c r="B4021" s="127"/>
      <c r="C4021" s="127"/>
      <c r="D4021" s="127"/>
    </row>
    <row r="4022">
      <c r="A4022" s="127"/>
      <c r="B4022" s="127"/>
      <c r="C4022" s="127"/>
      <c r="D4022" s="127"/>
    </row>
    <row r="4023">
      <c r="A4023" s="127"/>
      <c r="B4023" s="127"/>
      <c r="C4023" s="127"/>
      <c r="D4023" s="127"/>
    </row>
    <row r="4024">
      <c r="A4024" s="127"/>
      <c r="B4024" s="127"/>
      <c r="C4024" s="127"/>
      <c r="D4024" s="127"/>
    </row>
    <row r="4025">
      <c r="A4025" s="127"/>
      <c r="B4025" s="127"/>
      <c r="C4025" s="127"/>
      <c r="D4025" s="127"/>
    </row>
    <row r="4026">
      <c r="A4026" s="127"/>
      <c r="B4026" s="127"/>
      <c r="C4026" s="127"/>
      <c r="D4026" s="127"/>
    </row>
    <row r="4027">
      <c r="A4027" s="127"/>
      <c r="B4027" s="127"/>
      <c r="C4027" s="127"/>
      <c r="D4027" s="127"/>
    </row>
    <row r="4028">
      <c r="A4028" s="127"/>
      <c r="B4028" s="127"/>
      <c r="C4028" s="127"/>
      <c r="D4028" s="127"/>
    </row>
    <row r="4029">
      <c r="A4029" s="127"/>
      <c r="B4029" s="127"/>
      <c r="C4029" s="127"/>
      <c r="D4029" s="127"/>
    </row>
    <row r="4030">
      <c r="A4030" s="127"/>
      <c r="B4030" s="127"/>
      <c r="C4030" s="127"/>
      <c r="D4030" s="127"/>
    </row>
    <row r="4031">
      <c r="A4031" s="127"/>
      <c r="B4031" s="127"/>
      <c r="C4031" s="127"/>
      <c r="D4031" s="127"/>
    </row>
    <row r="4032">
      <c r="A4032" s="127"/>
      <c r="B4032" s="127"/>
      <c r="C4032" s="127"/>
      <c r="D4032" s="127"/>
    </row>
    <row r="4033">
      <c r="A4033" s="127"/>
      <c r="B4033" s="127"/>
      <c r="C4033" s="127"/>
      <c r="D4033" s="127"/>
    </row>
    <row r="4034">
      <c r="A4034" s="127"/>
      <c r="B4034" s="127"/>
      <c r="C4034" s="127"/>
      <c r="D4034" s="127"/>
    </row>
    <row r="4035">
      <c r="A4035" s="127"/>
      <c r="B4035" s="127"/>
      <c r="C4035" s="127"/>
      <c r="D4035" s="127"/>
    </row>
    <row r="4036">
      <c r="A4036" s="127"/>
      <c r="B4036" s="127"/>
      <c r="C4036" s="127"/>
      <c r="D4036" s="127"/>
    </row>
    <row r="4037">
      <c r="A4037" s="127"/>
      <c r="B4037" s="127"/>
      <c r="C4037" s="127"/>
      <c r="D4037" s="127"/>
    </row>
    <row r="4038">
      <c r="A4038" s="127"/>
      <c r="B4038" s="127"/>
      <c r="C4038" s="127"/>
      <c r="D4038" s="127"/>
    </row>
    <row r="4039">
      <c r="A4039" s="127"/>
      <c r="B4039" s="127"/>
      <c r="C4039" s="127"/>
      <c r="D4039" s="127"/>
    </row>
    <row r="4040">
      <c r="A4040" s="127"/>
      <c r="B4040" s="127"/>
      <c r="C4040" s="127"/>
      <c r="D4040" s="127"/>
    </row>
    <row r="4041">
      <c r="A4041" s="127"/>
      <c r="B4041" s="127"/>
      <c r="C4041" s="127"/>
      <c r="D4041" s="127"/>
    </row>
    <row r="4042">
      <c r="A4042" s="127"/>
      <c r="B4042" s="127"/>
      <c r="C4042" s="127"/>
      <c r="D4042" s="127"/>
    </row>
    <row r="4043">
      <c r="A4043" s="127"/>
      <c r="B4043" s="127"/>
      <c r="C4043" s="127"/>
      <c r="D4043" s="127"/>
    </row>
    <row r="4044">
      <c r="A4044" s="127"/>
      <c r="B4044" s="127"/>
      <c r="C4044" s="127"/>
      <c r="D4044" s="127"/>
    </row>
    <row r="4045">
      <c r="A4045" s="127"/>
      <c r="B4045" s="127"/>
      <c r="C4045" s="127"/>
      <c r="D4045" s="127"/>
    </row>
    <row r="4046">
      <c r="A4046" s="127"/>
      <c r="B4046" s="127"/>
      <c r="C4046" s="127"/>
      <c r="D4046" s="127"/>
    </row>
    <row r="4047">
      <c r="A4047" s="127"/>
      <c r="B4047" s="127"/>
      <c r="C4047" s="127"/>
      <c r="D4047" s="127"/>
    </row>
    <row r="4048">
      <c r="A4048" s="127"/>
      <c r="B4048" s="127"/>
      <c r="C4048" s="127"/>
      <c r="D4048" s="127"/>
    </row>
    <row r="4049">
      <c r="A4049" s="127"/>
      <c r="B4049" s="127"/>
      <c r="C4049" s="127"/>
      <c r="D4049" s="127"/>
    </row>
    <row r="4050">
      <c r="A4050" s="127"/>
      <c r="B4050" s="127"/>
      <c r="C4050" s="127"/>
      <c r="D4050" s="127"/>
    </row>
    <row r="4051">
      <c r="A4051" s="127"/>
      <c r="B4051" s="127"/>
      <c r="C4051" s="127"/>
      <c r="D4051" s="127"/>
    </row>
    <row r="4052">
      <c r="A4052" s="127"/>
      <c r="B4052" s="127"/>
      <c r="C4052" s="127"/>
      <c r="D4052" s="127"/>
    </row>
    <row r="4053">
      <c r="A4053" s="127"/>
      <c r="B4053" s="127"/>
      <c r="C4053" s="127"/>
      <c r="D4053" s="127"/>
    </row>
    <row r="4054">
      <c r="A4054" s="127"/>
      <c r="B4054" s="127"/>
      <c r="C4054" s="127"/>
      <c r="D4054" s="127"/>
    </row>
    <row r="4055">
      <c r="A4055" s="127"/>
      <c r="B4055" s="127"/>
      <c r="C4055" s="127"/>
      <c r="D4055" s="127"/>
    </row>
    <row r="4056">
      <c r="A4056" s="127"/>
      <c r="B4056" s="127"/>
      <c r="C4056" s="127"/>
      <c r="D4056" s="127"/>
    </row>
    <row r="4057">
      <c r="A4057" s="127"/>
      <c r="B4057" s="127"/>
      <c r="C4057" s="127"/>
      <c r="D4057" s="127"/>
    </row>
    <row r="4058">
      <c r="A4058" s="127"/>
      <c r="B4058" s="127"/>
      <c r="C4058" s="127"/>
      <c r="D4058" s="127"/>
    </row>
    <row r="4059">
      <c r="A4059" s="127"/>
      <c r="B4059" s="127"/>
      <c r="C4059" s="127"/>
      <c r="D4059" s="127"/>
    </row>
    <row r="4060">
      <c r="A4060" s="127"/>
      <c r="B4060" s="127"/>
      <c r="C4060" s="127"/>
      <c r="D4060" s="127"/>
    </row>
    <row r="4061">
      <c r="A4061" s="127"/>
      <c r="B4061" s="127"/>
      <c r="C4061" s="127"/>
      <c r="D4061" s="127"/>
    </row>
    <row r="4062">
      <c r="A4062" s="127"/>
      <c r="B4062" s="127"/>
      <c r="C4062" s="127"/>
      <c r="D4062" s="127"/>
    </row>
    <row r="4063">
      <c r="A4063" s="127"/>
      <c r="B4063" s="127"/>
      <c r="C4063" s="127"/>
      <c r="D4063" s="127"/>
    </row>
    <row r="4064">
      <c r="A4064" s="127"/>
      <c r="B4064" s="127"/>
      <c r="C4064" s="127"/>
      <c r="D4064" s="127"/>
    </row>
    <row r="4065">
      <c r="A4065" s="127"/>
      <c r="B4065" s="127"/>
      <c r="C4065" s="127"/>
      <c r="D4065" s="127"/>
    </row>
    <row r="4066">
      <c r="A4066" s="127"/>
      <c r="B4066" s="127"/>
      <c r="C4066" s="127"/>
      <c r="D4066" s="127"/>
    </row>
    <row r="4067">
      <c r="A4067" s="127"/>
      <c r="B4067" s="127"/>
      <c r="C4067" s="127"/>
      <c r="D4067" s="127"/>
    </row>
    <row r="4068">
      <c r="A4068" s="127"/>
      <c r="B4068" s="127"/>
      <c r="C4068" s="127"/>
      <c r="D4068" s="127"/>
    </row>
    <row r="4069">
      <c r="A4069" s="127"/>
      <c r="B4069" s="127"/>
      <c r="C4069" s="127"/>
      <c r="D4069" s="127"/>
    </row>
    <row r="4070">
      <c r="A4070" s="127"/>
      <c r="B4070" s="127"/>
      <c r="C4070" s="127"/>
      <c r="D4070" s="127"/>
    </row>
    <row r="4071">
      <c r="A4071" s="127"/>
      <c r="B4071" s="127"/>
      <c r="C4071" s="127"/>
      <c r="D4071" s="127"/>
    </row>
    <row r="4072">
      <c r="A4072" s="127"/>
      <c r="B4072" s="127"/>
      <c r="C4072" s="127"/>
      <c r="D4072" s="127"/>
    </row>
    <row r="4073">
      <c r="A4073" s="127"/>
      <c r="B4073" s="127"/>
      <c r="C4073" s="127"/>
      <c r="D4073" s="127"/>
    </row>
    <row r="4074">
      <c r="A4074" s="127"/>
      <c r="B4074" s="127"/>
      <c r="C4074" s="127"/>
      <c r="D4074" s="127"/>
    </row>
    <row r="4075">
      <c r="A4075" s="127"/>
      <c r="B4075" s="127"/>
      <c r="C4075" s="127"/>
      <c r="D4075" s="127"/>
    </row>
    <row r="4076">
      <c r="A4076" s="127"/>
      <c r="B4076" s="127"/>
      <c r="C4076" s="127"/>
      <c r="D4076" s="127"/>
    </row>
    <row r="4077">
      <c r="A4077" s="127"/>
      <c r="B4077" s="127"/>
      <c r="C4077" s="127"/>
      <c r="D4077" s="127"/>
    </row>
    <row r="4078">
      <c r="A4078" s="127"/>
      <c r="B4078" s="127"/>
      <c r="C4078" s="127"/>
      <c r="D4078" s="127"/>
    </row>
    <row r="4079">
      <c r="A4079" s="127"/>
      <c r="B4079" s="127"/>
      <c r="C4079" s="127"/>
      <c r="D4079" s="127"/>
    </row>
    <row r="4080">
      <c r="A4080" s="127"/>
      <c r="B4080" s="127"/>
      <c r="C4080" s="127"/>
      <c r="D4080" s="127"/>
    </row>
    <row r="4081">
      <c r="A4081" s="127"/>
      <c r="B4081" s="127"/>
      <c r="C4081" s="127"/>
      <c r="D4081" s="127"/>
    </row>
    <row r="4082">
      <c r="A4082" s="127"/>
      <c r="B4082" s="127"/>
      <c r="C4082" s="127"/>
      <c r="D4082" s="127"/>
    </row>
    <row r="4083">
      <c r="A4083" s="127"/>
      <c r="B4083" s="127"/>
      <c r="C4083" s="127"/>
      <c r="D4083" s="127"/>
    </row>
    <row r="4084">
      <c r="A4084" s="127"/>
      <c r="B4084" s="127"/>
      <c r="C4084" s="127"/>
      <c r="D4084" s="127"/>
    </row>
    <row r="4085">
      <c r="A4085" s="127"/>
      <c r="B4085" s="127"/>
      <c r="C4085" s="127"/>
      <c r="D4085" s="127"/>
    </row>
    <row r="4086">
      <c r="A4086" s="127"/>
      <c r="B4086" s="127"/>
      <c r="C4086" s="127"/>
      <c r="D4086" s="127"/>
    </row>
    <row r="4087">
      <c r="A4087" s="127"/>
      <c r="B4087" s="127"/>
      <c r="C4087" s="127"/>
      <c r="D4087" s="127"/>
    </row>
    <row r="4088">
      <c r="A4088" s="127"/>
      <c r="B4088" s="127"/>
      <c r="C4088" s="127"/>
      <c r="D4088" s="127"/>
    </row>
    <row r="4089">
      <c r="A4089" s="127"/>
      <c r="B4089" s="127"/>
      <c r="C4089" s="127"/>
      <c r="D4089" s="127"/>
    </row>
    <row r="4090">
      <c r="A4090" s="127"/>
      <c r="B4090" s="127"/>
      <c r="C4090" s="127"/>
      <c r="D4090" s="127"/>
    </row>
    <row r="4091">
      <c r="A4091" s="127"/>
      <c r="B4091" s="127"/>
      <c r="C4091" s="127"/>
      <c r="D4091" s="127"/>
    </row>
    <row r="4092">
      <c r="A4092" s="127"/>
      <c r="B4092" s="127"/>
      <c r="C4092" s="127"/>
      <c r="D4092" s="127"/>
    </row>
    <row r="4093">
      <c r="A4093" s="127"/>
      <c r="B4093" s="127"/>
      <c r="C4093" s="127"/>
      <c r="D4093" s="127"/>
    </row>
    <row r="4094">
      <c r="A4094" s="127"/>
      <c r="B4094" s="127"/>
      <c r="C4094" s="127"/>
      <c r="D4094" s="127"/>
    </row>
    <row r="4095">
      <c r="A4095" s="127"/>
      <c r="B4095" s="127"/>
      <c r="C4095" s="127"/>
      <c r="D4095" s="127"/>
    </row>
    <row r="4096">
      <c r="A4096" s="127"/>
      <c r="B4096" s="127"/>
      <c r="C4096" s="127"/>
      <c r="D4096" s="127"/>
    </row>
    <row r="4097">
      <c r="A4097" s="127"/>
      <c r="B4097" s="127"/>
      <c r="C4097" s="127"/>
      <c r="D4097" s="127"/>
    </row>
    <row r="4098">
      <c r="A4098" s="127"/>
      <c r="B4098" s="127"/>
      <c r="C4098" s="127"/>
      <c r="D4098" s="127"/>
    </row>
    <row r="4099">
      <c r="A4099" s="127"/>
      <c r="B4099" s="127"/>
      <c r="C4099" s="127"/>
      <c r="D4099" s="127"/>
    </row>
    <row r="4100">
      <c r="A4100" s="127"/>
      <c r="B4100" s="127"/>
      <c r="C4100" s="127"/>
      <c r="D4100" s="127"/>
    </row>
    <row r="4101">
      <c r="A4101" s="127"/>
      <c r="B4101" s="127"/>
      <c r="C4101" s="127"/>
      <c r="D4101" s="127"/>
    </row>
    <row r="4102">
      <c r="A4102" s="127"/>
      <c r="B4102" s="127"/>
      <c r="C4102" s="127"/>
      <c r="D4102" s="127"/>
    </row>
    <row r="4103">
      <c r="A4103" s="127"/>
      <c r="B4103" s="127"/>
      <c r="C4103" s="127"/>
      <c r="D4103" s="127"/>
    </row>
    <row r="4104">
      <c r="A4104" s="127"/>
      <c r="B4104" s="127"/>
      <c r="C4104" s="127"/>
      <c r="D4104" s="127"/>
    </row>
    <row r="4105">
      <c r="A4105" s="127"/>
      <c r="B4105" s="127"/>
      <c r="C4105" s="127"/>
      <c r="D4105" s="127"/>
    </row>
    <row r="4106">
      <c r="A4106" s="127"/>
      <c r="B4106" s="127"/>
      <c r="C4106" s="127"/>
      <c r="D4106" s="127"/>
    </row>
    <row r="4107">
      <c r="A4107" s="127"/>
      <c r="B4107" s="127"/>
      <c r="C4107" s="127"/>
      <c r="D4107" s="127"/>
    </row>
    <row r="4108">
      <c r="A4108" s="127"/>
      <c r="B4108" s="127"/>
      <c r="C4108" s="127"/>
      <c r="D4108" s="127"/>
    </row>
    <row r="4109">
      <c r="A4109" s="127"/>
      <c r="B4109" s="127"/>
      <c r="C4109" s="127"/>
      <c r="D4109" s="127"/>
    </row>
    <row r="4110">
      <c r="A4110" s="127"/>
      <c r="B4110" s="127"/>
      <c r="C4110" s="127"/>
      <c r="D4110" s="127"/>
    </row>
    <row r="4111">
      <c r="A4111" s="127"/>
      <c r="B4111" s="127"/>
      <c r="C4111" s="127"/>
      <c r="D4111" s="127"/>
    </row>
    <row r="4112">
      <c r="A4112" s="127"/>
      <c r="B4112" s="127"/>
      <c r="C4112" s="127"/>
      <c r="D4112" s="127"/>
    </row>
    <row r="4113">
      <c r="A4113" s="127"/>
      <c r="B4113" s="127"/>
      <c r="C4113" s="127"/>
      <c r="D4113" s="127"/>
    </row>
    <row r="4114">
      <c r="A4114" s="127"/>
      <c r="B4114" s="127"/>
      <c r="C4114" s="127"/>
      <c r="D4114" s="127"/>
    </row>
    <row r="4115">
      <c r="A4115" s="127"/>
      <c r="B4115" s="127"/>
      <c r="C4115" s="127"/>
      <c r="D4115" s="127"/>
    </row>
    <row r="4116">
      <c r="A4116" s="127"/>
      <c r="B4116" s="127"/>
      <c r="C4116" s="127"/>
      <c r="D4116" s="127"/>
    </row>
    <row r="4117">
      <c r="A4117" s="127"/>
      <c r="B4117" s="127"/>
      <c r="C4117" s="127"/>
      <c r="D4117" s="127"/>
    </row>
    <row r="4118">
      <c r="A4118" s="127"/>
      <c r="B4118" s="127"/>
      <c r="C4118" s="127"/>
      <c r="D4118" s="127"/>
    </row>
    <row r="4119">
      <c r="A4119" s="127"/>
      <c r="B4119" s="127"/>
      <c r="C4119" s="127"/>
      <c r="D4119" s="127"/>
    </row>
    <row r="4120">
      <c r="A4120" s="127"/>
      <c r="B4120" s="127"/>
      <c r="C4120" s="127"/>
      <c r="D4120" s="127"/>
    </row>
    <row r="4121">
      <c r="A4121" s="127"/>
      <c r="B4121" s="127"/>
      <c r="C4121" s="127"/>
      <c r="D4121" s="127"/>
    </row>
    <row r="4122">
      <c r="A4122" s="127"/>
      <c r="B4122" s="127"/>
      <c r="C4122" s="127"/>
      <c r="D4122" s="127"/>
    </row>
    <row r="4123">
      <c r="A4123" s="127"/>
      <c r="B4123" s="127"/>
      <c r="C4123" s="127"/>
      <c r="D4123" s="127"/>
    </row>
    <row r="4124">
      <c r="A4124" s="127"/>
      <c r="B4124" s="127"/>
      <c r="C4124" s="127"/>
      <c r="D4124" s="127"/>
    </row>
    <row r="4125">
      <c r="A4125" s="127"/>
      <c r="B4125" s="127"/>
      <c r="C4125" s="127"/>
      <c r="D4125" s="127"/>
    </row>
    <row r="4126">
      <c r="A4126" s="127"/>
      <c r="B4126" s="127"/>
      <c r="C4126" s="127"/>
      <c r="D4126" s="127"/>
    </row>
    <row r="4127">
      <c r="A4127" s="127"/>
      <c r="B4127" s="127"/>
      <c r="C4127" s="127"/>
      <c r="D4127" s="127"/>
    </row>
    <row r="4128">
      <c r="A4128" s="127"/>
      <c r="B4128" s="127"/>
      <c r="C4128" s="127"/>
      <c r="D4128" s="127"/>
    </row>
    <row r="4129">
      <c r="A4129" s="127"/>
      <c r="B4129" s="127"/>
      <c r="C4129" s="127"/>
      <c r="D4129" s="127"/>
    </row>
    <row r="4130">
      <c r="A4130" s="127"/>
      <c r="B4130" s="127"/>
      <c r="C4130" s="127"/>
      <c r="D4130" s="127"/>
    </row>
    <row r="4131">
      <c r="A4131" s="127"/>
      <c r="B4131" s="127"/>
      <c r="C4131" s="127"/>
      <c r="D4131" s="127"/>
    </row>
    <row r="4132">
      <c r="A4132" s="127"/>
      <c r="B4132" s="127"/>
      <c r="C4132" s="127"/>
      <c r="D4132" s="127"/>
    </row>
    <row r="4133">
      <c r="A4133" s="127"/>
      <c r="B4133" s="127"/>
      <c r="C4133" s="127"/>
      <c r="D4133" s="127"/>
    </row>
    <row r="4134">
      <c r="A4134" s="127"/>
      <c r="B4134" s="127"/>
      <c r="C4134" s="127"/>
      <c r="D4134" s="127"/>
    </row>
    <row r="4135">
      <c r="A4135" s="127"/>
      <c r="B4135" s="127"/>
      <c r="C4135" s="127"/>
      <c r="D4135" s="127"/>
    </row>
    <row r="4136">
      <c r="A4136" s="127"/>
      <c r="B4136" s="127"/>
      <c r="C4136" s="127"/>
      <c r="D4136" s="127"/>
    </row>
    <row r="4137">
      <c r="A4137" s="127"/>
      <c r="B4137" s="127"/>
      <c r="C4137" s="127"/>
      <c r="D4137" s="127"/>
    </row>
    <row r="4138">
      <c r="A4138" s="127"/>
      <c r="B4138" s="127"/>
      <c r="C4138" s="127"/>
      <c r="D4138" s="127"/>
    </row>
    <row r="4139">
      <c r="A4139" s="127"/>
      <c r="B4139" s="127"/>
      <c r="C4139" s="127"/>
      <c r="D4139" s="127"/>
    </row>
    <row r="4140">
      <c r="A4140" s="127"/>
      <c r="B4140" s="127"/>
      <c r="C4140" s="127"/>
      <c r="D4140" s="127"/>
    </row>
    <row r="4141">
      <c r="A4141" s="127"/>
      <c r="B4141" s="127"/>
      <c r="C4141" s="127"/>
      <c r="D4141" s="127"/>
    </row>
    <row r="4142">
      <c r="A4142" s="127"/>
      <c r="B4142" s="127"/>
      <c r="C4142" s="127"/>
      <c r="D4142" s="127"/>
    </row>
    <row r="4143">
      <c r="A4143" s="127"/>
      <c r="B4143" s="127"/>
      <c r="C4143" s="127"/>
      <c r="D4143" s="127"/>
    </row>
    <row r="4144">
      <c r="A4144" s="127"/>
      <c r="B4144" s="127"/>
      <c r="C4144" s="127"/>
      <c r="D4144" s="127"/>
    </row>
    <row r="4145">
      <c r="A4145" s="127"/>
      <c r="B4145" s="127"/>
      <c r="C4145" s="127"/>
      <c r="D4145" s="127"/>
    </row>
    <row r="4146">
      <c r="A4146" s="127"/>
      <c r="B4146" s="127"/>
      <c r="C4146" s="127"/>
      <c r="D4146" s="127"/>
    </row>
    <row r="4147">
      <c r="A4147" s="127"/>
      <c r="B4147" s="127"/>
      <c r="C4147" s="127"/>
      <c r="D4147" s="127"/>
    </row>
    <row r="4148">
      <c r="A4148" s="127"/>
      <c r="B4148" s="127"/>
      <c r="C4148" s="127"/>
      <c r="D4148" s="127"/>
    </row>
    <row r="4149">
      <c r="A4149" s="127"/>
      <c r="B4149" s="127"/>
      <c r="C4149" s="127"/>
      <c r="D4149" s="127"/>
    </row>
    <row r="4150">
      <c r="A4150" s="127"/>
      <c r="B4150" s="127"/>
      <c r="C4150" s="127"/>
      <c r="D4150" s="127"/>
    </row>
    <row r="4151">
      <c r="A4151" s="127"/>
      <c r="B4151" s="127"/>
      <c r="C4151" s="127"/>
      <c r="D4151" s="127"/>
    </row>
    <row r="4152">
      <c r="A4152" s="127"/>
      <c r="B4152" s="127"/>
      <c r="C4152" s="127"/>
      <c r="D4152" s="127"/>
    </row>
    <row r="4153">
      <c r="A4153" s="127"/>
      <c r="B4153" s="127"/>
      <c r="C4153" s="127"/>
      <c r="D4153" s="127"/>
    </row>
    <row r="4154">
      <c r="A4154" s="127"/>
      <c r="B4154" s="127"/>
      <c r="C4154" s="127"/>
      <c r="D4154" s="127"/>
    </row>
    <row r="4155">
      <c r="A4155" s="127"/>
      <c r="B4155" s="127"/>
      <c r="C4155" s="127"/>
      <c r="D4155" s="127"/>
    </row>
    <row r="4156">
      <c r="A4156" s="127"/>
      <c r="B4156" s="127"/>
      <c r="C4156" s="127"/>
      <c r="D4156" s="127"/>
    </row>
    <row r="4157">
      <c r="A4157" s="127"/>
      <c r="B4157" s="127"/>
      <c r="C4157" s="127"/>
      <c r="D4157" s="127"/>
    </row>
    <row r="4158">
      <c r="A4158" s="127"/>
      <c r="B4158" s="127"/>
      <c r="C4158" s="127"/>
      <c r="D4158" s="127"/>
    </row>
    <row r="4159">
      <c r="A4159" s="127"/>
      <c r="B4159" s="127"/>
      <c r="C4159" s="127"/>
      <c r="D4159" s="127"/>
    </row>
    <row r="4160">
      <c r="A4160" s="127"/>
      <c r="B4160" s="127"/>
      <c r="C4160" s="127"/>
      <c r="D4160" s="127"/>
    </row>
    <row r="4161">
      <c r="A4161" s="127"/>
      <c r="B4161" s="127"/>
      <c r="C4161" s="127"/>
      <c r="D4161" s="127"/>
    </row>
    <row r="4162">
      <c r="A4162" s="127"/>
      <c r="B4162" s="127"/>
      <c r="C4162" s="127"/>
      <c r="D4162" s="127"/>
    </row>
    <row r="4163">
      <c r="A4163" s="127"/>
      <c r="B4163" s="127"/>
      <c r="C4163" s="127"/>
      <c r="D4163" s="127"/>
    </row>
    <row r="4164">
      <c r="A4164" s="127"/>
      <c r="B4164" s="127"/>
      <c r="C4164" s="127"/>
      <c r="D4164" s="127"/>
    </row>
    <row r="4165">
      <c r="A4165" s="127"/>
      <c r="B4165" s="127"/>
      <c r="C4165" s="127"/>
      <c r="D4165" s="127"/>
    </row>
    <row r="4166">
      <c r="A4166" s="127"/>
      <c r="B4166" s="127"/>
      <c r="C4166" s="127"/>
      <c r="D4166" s="127"/>
    </row>
    <row r="4167">
      <c r="A4167" s="127"/>
      <c r="B4167" s="127"/>
      <c r="C4167" s="127"/>
      <c r="D4167" s="127"/>
    </row>
    <row r="4168">
      <c r="A4168" s="127"/>
      <c r="B4168" s="127"/>
      <c r="C4168" s="127"/>
      <c r="D4168" s="127"/>
    </row>
    <row r="4169">
      <c r="A4169" s="127"/>
      <c r="B4169" s="127"/>
      <c r="C4169" s="127"/>
      <c r="D4169" s="127"/>
    </row>
    <row r="4170">
      <c r="A4170" s="127"/>
      <c r="B4170" s="127"/>
      <c r="C4170" s="127"/>
      <c r="D4170" s="127"/>
    </row>
    <row r="4171">
      <c r="A4171" s="127"/>
      <c r="B4171" s="127"/>
      <c r="C4171" s="127"/>
      <c r="D4171" s="127"/>
    </row>
    <row r="4172">
      <c r="A4172" s="127"/>
      <c r="B4172" s="127"/>
      <c r="C4172" s="127"/>
      <c r="D4172" s="127"/>
    </row>
    <row r="4173">
      <c r="A4173" s="127"/>
      <c r="B4173" s="127"/>
      <c r="C4173" s="127"/>
      <c r="D4173" s="127"/>
    </row>
    <row r="4174">
      <c r="A4174" s="127"/>
      <c r="B4174" s="127"/>
      <c r="C4174" s="127"/>
      <c r="D4174" s="127"/>
    </row>
    <row r="4175">
      <c r="A4175" s="127"/>
      <c r="B4175" s="127"/>
      <c r="C4175" s="127"/>
      <c r="D4175" s="127"/>
    </row>
    <row r="4176">
      <c r="A4176" s="127"/>
      <c r="B4176" s="127"/>
      <c r="C4176" s="127"/>
      <c r="D4176" s="127"/>
    </row>
    <row r="4177">
      <c r="A4177" s="127"/>
      <c r="B4177" s="127"/>
      <c r="C4177" s="127"/>
      <c r="D4177" s="127"/>
    </row>
    <row r="4178">
      <c r="A4178" s="127"/>
      <c r="B4178" s="127"/>
      <c r="C4178" s="127"/>
      <c r="D4178" s="127"/>
    </row>
    <row r="4179">
      <c r="A4179" s="127"/>
      <c r="B4179" s="127"/>
      <c r="C4179" s="127"/>
      <c r="D4179" s="127"/>
    </row>
    <row r="4180">
      <c r="A4180" s="127"/>
      <c r="B4180" s="127"/>
      <c r="C4180" s="127"/>
      <c r="D4180" s="127"/>
    </row>
    <row r="4181">
      <c r="A4181" s="127"/>
      <c r="B4181" s="127"/>
      <c r="C4181" s="127"/>
      <c r="D4181" s="127"/>
    </row>
    <row r="4182">
      <c r="A4182" s="127"/>
      <c r="B4182" s="127"/>
      <c r="C4182" s="127"/>
      <c r="D4182" s="127"/>
    </row>
    <row r="4183">
      <c r="A4183" s="127"/>
      <c r="B4183" s="127"/>
      <c r="C4183" s="127"/>
      <c r="D4183" s="127"/>
    </row>
    <row r="4184">
      <c r="A4184" s="127"/>
      <c r="B4184" s="127"/>
      <c r="C4184" s="127"/>
      <c r="D4184" s="127"/>
    </row>
    <row r="4185">
      <c r="A4185" s="127"/>
      <c r="B4185" s="127"/>
      <c r="C4185" s="127"/>
      <c r="D4185" s="127"/>
    </row>
    <row r="4186">
      <c r="A4186" s="127"/>
      <c r="B4186" s="127"/>
      <c r="C4186" s="127"/>
      <c r="D4186" s="127"/>
    </row>
    <row r="4187">
      <c r="A4187" s="127"/>
      <c r="B4187" s="127"/>
      <c r="C4187" s="127"/>
      <c r="D4187" s="127"/>
    </row>
    <row r="4188">
      <c r="A4188" s="127"/>
      <c r="B4188" s="127"/>
      <c r="C4188" s="127"/>
      <c r="D4188" s="127"/>
    </row>
    <row r="4189">
      <c r="A4189" s="127"/>
      <c r="B4189" s="127"/>
      <c r="C4189" s="127"/>
      <c r="D4189" s="127"/>
    </row>
    <row r="4190">
      <c r="A4190" s="127"/>
      <c r="B4190" s="127"/>
      <c r="C4190" s="127"/>
      <c r="D4190" s="127"/>
    </row>
    <row r="4191">
      <c r="A4191" s="127"/>
      <c r="B4191" s="127"/>
      <c r="C4191" s="127"/>
      <c r="D4191" s="127"/>
    </row>
    <row r="4192">
      <c r="A4192" s="127"/>
      <c r="B4192" s="127"/>
      <c r="C4192" s="127"/>
      <c r="D4192" s="127"/>
    </row>
    <row r="4193">
      <c r="A4193" s="127"/>
      <c r="B4193" s="127"/>
      <c r="C4193" s="127"/>
      <c r="D4193" s="127"/>
    </row>
    <row r="4194">
      <c r="A4194" s="127"/>
      <c r="B4194" s="127"/>
      <c r="C4194" s="127"/>
      <c r="D4194" s="127"/>
    </row>
    <row r="4195">
      <c r="A4195" s="127"/>
      <c r="B4195" s="127"/>
      <c r="C4195" s="127"/>
      <c r="D4195" s="127"/>
    </row>
    <row r="4196">
      <c r="A4196" s="127"/>
      <c r="B4196" s="127"/>
      <c r="C4196" s="127"/>
      <c r="D4196" s="127"/>
    </row>
    <row r="4197">
      <c r="A4197" s="127"/>
      <c r="B4197" s="127"/>
      <c r="C4197" s="127"/>
      <c r="D4197" s="127"/>
    </row>
    <row r="4198">
      <c r="A4198" s="127"/>
      <c r="B4198" s="127"/>
      <c r="C4198" s="127"/>
      <c r="D4198" s="127"/>
    </row>
    <row r="4199">
      <c r="A4199" s="127"/>
      <c r="B4199" s="127"/>
      <c r="C4199" s="127"/>
      <c r="D4199" s="127"/>
    </row>
    <row r="4200">
      <c r="A4200" s="127"/>
      <c r="B4200" s="127"/>
      <c r="C4200" s="127"/>
      <c r="D4200" s="127"/>
    </row>
    <row r="4201">
      <c r="A4201" s="127"/>
      <c r="B4201" s="127"/>
      <c r="C4201" s="127"/>
      <c r="D4201" s="127"/>
    </row>
    <row r="4202">
      <c r="A4202" s="127"/>
      <c r="B4202" s="127"/>
      <c r="C4202" s="127"/>
      <c r="D4202" s="127"/>
    </row>
    <row r="4203">
      <c r="A4203" s="127"/>
      <c r="B4203" s="127"/>
      <c r="C4203" s="127"/>
      <c r="D4203" s="127"/>
    </row>
    <row r="4204">
      <c r="A4204" s="127"/>
      <c r="B4204" s="127"/>
      <c r="C4204" s="127"/>
      <c r="D4204" s="127"/>
    </row>
    <row r="4205">
      <c r="A4205" s="127"/>
      <c r="B4205" s="127"/>
      <c r="C4205" s="127"/>
      <c r="D4205" s="127"/>
    </row>
    <row r="4206">
      <c r="A4206" s="127"/>
      <c r="B4206" s="127"/>
      <c r="C4206" s="127"/>
      <c r="D4206" s="127"/>
    </row>
    <row r="4207">
      <c r="A4207" s="127"/>
      <c r="B4207" s="127"/>
      <c r="C4207" s="127"/>
      <c r="D4207" s="127"/>
    </row>
    <row r="4208">
      <c r="A4208" s="127"/>
      <c r="B4208" s="127"/>
      <c r="C4208" s="127"/>
      <c r="D4208" s="127"/>
    </row>
    <row r="4209">
      <c r="A4209" s="127"/>
      <c r="B4209" s="127"/>
      <c r="C4209" s="127"/>
      <c r="D4209" s="127"/>
    </row>
    <row r="4210">
      <c r="A4210" s="127"/>
      <c r="B4210" s="127"/>
      <c r="C4210" s="127"/>
      <c r="D4210" s="127"/>
    </row>
    <row r="4211">
      <c r="A4211" s="127"/>
      <c r="B4211" s="127"/>
      <c r="C4211" s="127"/>
      <c r="D4211" s="127"/>
    </row>
    <row r="4212">
      <c r="A4212" s="127"/>
      <c r="B4212" s="127"/>
      <c r="C4212" s="127"/>
      <c r="D4212" s="127"/>
    </row>
    <row r="4213">
      <c r="A4213" s="127"/>
      <c r="B4213" s="127"/>
      <c r="C4213" s="127"/>
      <c r="D4213" s="127"/>
    </row>
    <row r="4214">
      <c r="A4214" s="127"/>
      <c r="B4214" s="127"/>
      <c r="C4214" s="127"/>
      <c r="D4214" s="127"/>
    </row>
    <row r="4215">
      <c r="A4215" s="127"/>
      <c r="B4215" s="127"/>
      <c r="C4215" s="127"/>
      <c r="D4215" s="127"/>
    </row>
    <row r="4216">
      <c r="A4216" s="127"/>
      <c r="B4216" s="127"/>
      <c r="C4216" s="127"/>
      <c r="D4216" s="127"/>
    </row>
    <row r="4217">
      <c r="A4217" s="127"/>
      <c r="B4217" s="127"/>
      <c r="C4217" s="127"/>
      <c r="D4217" s="127"/>
    </row>
    <row r="4218">
      <c r="A4218" s="127"/>
      <c r="B4218" s="127"/>
      <c r="C4218" s="127"/>
      <c r="D4218" s="127"/>
    </row>
    <row r="4219">
      <c r="A4219" s="127"/>
      <c r="B4219" s="127"/>
      <c r="C4219" s="127"/>
      <c r="D4219" s="127"/>
    </row>
    <row r="4220">
      <c r="A4220" s="127"/>
      <c r="B4220" s="127"/>
      <c r="C4220" s="127"/>
      <c r="D4220" s="127"/>
    </row>
    <row r="4221">
      <c r="A4221" s="127"/>
      <c r="B4221" s="127"/>
      <c r="C4221" s="127"/>
      <c r="D4221" s="127"/>
    </row>
    <row r="4222">
      <c r="A4222" s="127"/>
      <c r="B4222" s="127"/>
      <c r="C4222" s="127"/>
      <c r="D4222" s="127"/>
    </row>
    <row r="4223">
      <c r="A4223" s="127"/>
      <c r="B4223" s="127"/>
      <c r="C4223" s="127"/>
      <c r="D4223" s="127"/>
    </row>
    <row r="4224">
      <c r="A4224" s="127"/>
      <c r="B4224" s="127"/>
      <c r="C4224" s="127"/>
      <c r="D4224" s="127"/>
    </row>
    <row r="4225">
      <c r="A4225" s="127"/>
      <c r="B4225" s="127"/>
      <c r="C4225" s="127"/>
      <c r="D4225" s="127"/>
    </row>
    <row r="4226">
      <c r="A4226" s="127"/>
      <c r="B4226" s="127"/>
      <c r="C4226" s="127"/>
      <c r="D4226" s="127"/>
    </row>
    <row r="4227">
      <c r="A4227" s="127"/>
      <c r="B4227" s="127"/>
      <c r="C4227" s="127"/>
      <c r="D4227" s="127"/>
    </row>
    <row r="4228">
      <c r="A4228" s="127"/>
      <c r="B4228" s="127"/>
      <c r="C4228" s="127"/>
      <c r="D4228" s="127"/>
    </row>
    <row r="4229">
      <c r="A4229" s="127"/>
      <c r="B4229" s="127"/>
      <c r="C4229" s="127"/>
      <c r="D4229" s="127"/>
    </row>
    <row r="4230">
      <c r="A4230" s="127"/>
      <c r="B4230" s="127"/>
      <c r="C4230" s="127"/>
      <c r="D4230" s="127"/>
    </row>
    <row r="4231">
      <c r="A4231" s="127"/>
      <c r="B4231" s="127"/>
      <c r="C4231" s="127"/>
      <c r="D4231" s="127"/>
    </row>
    <row r="4232">
      <c r="A4232" s="127"/>
      <c r="B4232" s="127"/>
      <c r="C4232" s="127"/>
      <c r="D4232" s="127"/>
    </row>
    <row r="4233">
      <c r="A4233" s="127"/>
      <c r="B4233" s="127"/>
      <c r="C4233" s="127"/>
      <c r="D4233" s="127"/>
    </row>
    <row r="4234">
      <c r="A4234" s="127"/>
      <c r="B4234" s="127"/>
      <c r="C4234" s="127"/>
      <c r="D4234" s="127"/>
    </row>
    <row r="4235">
      <c r="A4235" s="127"/>
      <c r="B4235" s="127"/>
      <c r="C4235" s="127"/>
      <c r="D4235" s="127"/>
    </row>
    <row r="4236">
      <c r="A4236" s="127"/>
      <c r="B4236" s="127"/>
      <c r="C4236" s="127"/>
      <c r="D4236" s="127"/>
    </row>
    <row r="4237">
      <c r="A4237" s="127"/>
      <c r="B4237" s="127"/>
      <c r="C4237" s="127"/>
      <c r="D4237" s="127"/>
    </row>
    <row r="4238">
      <c r="A4238" s="127"/>
      <c r="B4238" s="127"/>
      <c r="C4238" s="127"/>
      <c r="D4238" s="127"/>
    </row>
    <row r="4239">
      <c r="A4239" s="127"/>
      <c r="B4239" s="127"/>
      <c r="C4239" s="127"/>
      <c r="D4239" s="127"/>
    </row>
    <row r="4240">
      <c r="A4240" s="127"/>
      <c r="B4240" s="127"/>
      <c r="C4240" s="127"/>
      <c r="D4240" s="127"/>
    </row>
    <row r="4241">
      <c r="A4241" s="127"/>
      <c r="B4241" s="127"/>
      <c r="C4241" s="127"/>
      <c r="D4241" s="127"/>
    </row>
    <row r="4242">
      <c r="A4242" s="127"/>
      <c r="B4242" s="127"/>
      <c r="C4242" s="127"/>
      <c r="D4242" s="127"/>
    </row>
    <row r="4243">
      <c r="A4243" s="127"/>
      <c r="B4243" s="127"/>
      <c r="C4243" s="127"/>
      <c r="D4243" s="127"/>
    </row>
    <row r="4244">
      <c r="A4244" s="127"/>
      <c r="B4244" s="127"/>
      <c r="C4244" s="127"/>
      <c r="D4244" s="127"/>
    </row>
    <row r="4245">
      <c r="A4245" s="127"/>
      <c r="B4245" s="127"/>
      <c r="C4245" s="127"/>
      <c r="D4245" s="127"/>
    </row>
    <row r="4246">
      <c r="A4246" s="127"/>
      <c r="B4246" s="127"/>
      <c r="C4246" s="127"/>
      <c r="D4246" s="127"/>
    </row>
    <row r="4247">
      <c r="A4247" s="127"/>
      <c r="B4247" s="127"/>
      <c r="C4247" s="127"/>
      <c r="D4247" s="127"/>
    </row>
    <row r="4248">
      <c r="A4248" s="127"/>
      <c r="B4248" s="127"/>
      <c r="C4248" s="127"/>
      <c r="D4248" s="127"/>
    </row>
    <row r="4249">
      <c r="A4249" s="127"/>
      <c r="B4249" s="127"/>
      <c r="C4249" s="127"/>
      <c r="D4249" s="127"/>
    </row>
    <row r="4250">
      <c r="A4250" s="127"/>
      <c r="B4250" s="127"/>
      <c r="C4250" s="127"/>
      <c r="D4250" s="127"/>
    </row>
    <row r="4251">
      <c r="A4251" s="127"/>
      <c r="B4251" s="127"/>
      <c r="C4251" s="127"/>
      <c r="D4251" s="127"/>
    </row>
    <row r="4252">
      <c r="A4252" s="127"/>
      <c r="B4252" s="127"/>
      <c r="C4252" s="127"/>
      <c r="D4252" s="127"/>
    </row>
    <row r="4253">
      <c r="A4253" s="127"/>
      <c r="B4253" s="127"/>
      <c r="C4253" s="127"/>
      <c r="D4253" s="127"/>
    </row>
    <row r="4254">
      <c r="A4254" s="127"/>
      <c r="B4254" s="127"/>
      <c r="C4254" s="127"/>
      <c r="D4254" s="127"/>
    </row>
    <row r="4255">
      <c r="A4255" s="127"/>
      <c r="B4255" s="127"/>
      <c r="C4255" s="127"/>
      <c r="D4255" s="127"/>
    </row>
    <row r="4256">
      <c r="A4256" s="127"/>
      <c r="B4256" s="127"/>
      <c r="C4256" s="127"/>
      <c r="D4256" s="127"/>
    </row>
    <row r="4257">
      <c r="A4257" s="127"/>
      <c r="B4257" s="127"/>
      <c r="C4257" s="127"/>
      <c r="D4257" s="127"/>
    </row>
    <row r="4258">
      <c r="A4258" s="127"/>
      <c r="B4258" s="127"/>
      <c r="C4258" s="127"/>
      <c r="D4258" s="127"/>
    </row>
    <row r="4259">
      <c r="A4259" s="127"/>
      <c r="B4259" s="127"/>
      <c r="C4259" s="127"/>
      <c r="D4259" s="127"/>
    </row>
    <row r="4260">
      <c r="A4260" s="127"/>
      <c r="B4260" s="127"/>
      <c r="C4260" s="127"/>
      <c r="D4260" s="127"/>
    </row>
    <row r="4261">
      <c r="A4261" s="127"/>
      <c r="B4261" s="127"/>
      <c r="C4261" s="127"/>
      <c r="D4261" s="127"/>
    </row>
    <row r="4262">
      <c r="A4262" s="127"/>
      <c r="B4262" s="127"/>
      <c r="C4262" s="127"/>
      <c r="D4262" s="127"/>
    </row>
    <row r="4263">
      <c r="A4263" s="127"/>
      <c r="B4263" s="127"/>
      <c r="C4263" s="127"/>
      <c r="D4263" s="127"/>
    </row>
    <row r="4264">
      <c r="A4264" s="127"/>
      <c r="B4264" s="127"/>
      <c r="C4264" s="127"/>
      <c r="D4264" s="127"/>
    </row>
    <row r="4265">
      <c r="A4265" s="127"/>
      <c r="B4265" s="127"/>
      <c r="C4265" s="127"/>
      <c r="D4265" s="127"/>
    </row>
    <row r="4266">
      <c r="A4266" s="127"/>
      <c r="B4266" s="127"/>
      <c r="C4266" s="127"/>
      <c r="D4266" s="127"/>
    </row>
    <row r="4267">
      <c r="A4267" s="127"/>
      <c r="B4267" s="127"/>
      <c r="C4267" s="127"/>
      <c r="D4267" s="127"/>
    </row>
    <row r="4268">
      <c r="A4268" s="127"/>
      <c r="B4268" s="127"/>
      <c r="C4268" s="127"/>
      <c r="D4268" s="127"/>
    </row>
    <row r="4269">
      <c r="A4269" s="127"/>
      <c r="B4269" s="127"/>
      <c r="C4269" s="127"/>
      <c r="D4269" s="127"/>
    </row>
    <row r="4270">
      <c r="A4270" s="127"/>
      <c r="B4270" s="127"/>
      <c r="C4270" s="127"/>
      <c r="D4270" s="127"/>
    </row>
    <row r="4271">
      <c r="A4271" s="127"/>
      <c r="B4271" s="127"/>
      <c r="C4271" s="127"/>
      <c r="D4271" s="127"/>
    </row>
    <row r="4272">
      <c r="A4272" s="127"/>
      <c r="B4272" s="127"/>
      <c r="C4272" s="127"/>
      <c r="D4272" s="127"/>
    </row>
    <row r="4273">
      <c r="A4273" s="127"/>
      <c r="B4273" s="127"/>
      <c r="C4273" s="127"/>
      <c r="D4273" s="127"/>
    </row>
    <row r="4274">
      <c r="A4274" s="127"/>
      <c r="B4274" s="127"/>
      <c r="C4274" s="127"/>
      <c r="D4274" s="127"/>
    </row>
    <row r="4275">
      <c r="A4275" s="127"/>
      <c r="B4275" s="127"/>
      <c r="C4275" s="127"/>
      <c r="D4275" s="127"/>
    </row>
    <row r="4276">
      <c r="A4276" s="127"/>
      <c r="B4276" s="127"/>
      <c r="C4276" s="127"/>
      <c r="D4276" s="127"/>
    </row>
    <row r="4277">
      <c r="A4277" s="127"/>
      <c r="B4277" s="127"/>
      <c r="C4277" s="127"/>
      <c r="D4277" s="127"/>
    </row>
    <row r="4278">
      <c r="A4278" s="127"/>
      <c r="B4278" s="127"/>
      <c r="C4278" s="127"/>
      <c r="D4278" s="127"/>
    </row>
    <row r="4279">
      <c r="A4279" s="127"/>
      <c r="B4279" s="127"/>
      <c r="C4279" s="127"/>
      <c r="D4279" s="127"/>
    </row>
    <row r="4280">
      <c r="A4280" s="127"/>
      <c r="B4280" s="127"/>
      <c r="C4280" s="127"/>
      <c r="D4280" s="127"/>
    </row>
    <row r="4281">
      <c r="A4281" s="127"/>
      <c r="B4281" s="127"/>
      <c r="C4281" s="127"/>
      <c r="D4281" s="127"/>
    </row>
    <row r="4282">
      <c r="A4282" s="127"/>
      <c r="B4282" s="127"/>
      <c r="C4282" s="127"/>
      <c r="D4282" s="127"/>
    </row>
    <row r="4283">
      <c r="A4283" s="127"/>
      <c r="B4283" s="127"/>
      <c r="C4283" s="127"/>
      <c r="D4283" s="127"/>
    </row>
    <row r="4284">
      <c r="A4284" s="127"/>
      <c r="B4284" s="127"/>
      <c r="C4284" s="127"/>
      <c r="D4284" s="127"/>
    </row>
    <row r="4285">
      <c r="A4285" s="127"/>
      <c r="B4285" s="127"/>
      <c r="C4285" s="127"/>
      <c r="D4285" s="127"/>
    </row>
    <row r="4286">
      <c r="A4286" s="127"/>
      <c r="B4286" s="127"/>
      <c r="C4286" s="127"/>
      <c r="D4286" s="127"/>
    </row>
    <row r="4287">
      <c r="A4287" s="127"/>
      <c r="B4287" s="127"/>
      <c r="C4287" s="127"/>
      <c r="D4287" s="127"/>
    </row>
    <row r="4288">
      <c r="A4288" s="127"/>
      <c r="B4288" s="127"/>
      <c r="C4288" s="127"/>
      <c r="D4288" s="127"/>
    </row>
    <row r="4289">
      <c r="A4289" s="127"/>
      <c r="B4289" s="127"/>
      <c r="C4289" s="127"/>
      <c r="D4289" s="127"/>
    </row>
    <row r="4290">
      <c r="A4290" s="127"/>
      <c r="B4290" s="127"/>
      <c r="C4290" s="127"/>
      <c r="D4290" s="127"/>
    </row>
    <row r="4291">
      <c r="A4291" s="127"/>
      <c r="B4291" s="127"/>
      <c r="C4291" s="127"/>
      <c r="D4291" s="127"/>
    </row>
    <row r="4292">
      <c r="A4292" s="127"/>
      <c r="B4292" s="127"/>
      <c r="C4292" s="127"/>
      <c r="D4292" s="127"/>
    </row>
    <row r="4293">
      <c r="A4293" s="127"/>
      <c r="B4293" s="127"/>
      <c r="C4293" s="127"/>
      <c r="D4293" s="127"/>
    </row>
    <row r="4294">
      <c r="A4294" s="127"/>
      <c r="B4294" s="127"/>
      <c r="C4294" s="127"/>
      <c r="D4294" s="127"/>
    </row>
    <row r="4295">
      <c r="A4295" s="127"/>
      <c r="B4295" s="127"/>
      <c r="C4295" s="127"/>
      <c r="D4295" s="127"/>
    </row>
    <row r="4296">
      <c r="A4296" s="127"/>
      <c r="B4296" s="127"/>
      <c r="C4296" s="127"/>
      <c r="D4296" s="127"/>
    </row>
    <row r="4297">
      <c r="A4297" s="127"/>
      <c r="B4297" s="127"/>
      <c r="C4297" s="127"/>
      <c r="D4297" s="127"/>
    </row>
    <row r="4298">
      <c r="A4298" s="127"/>
      <c r="B4298" s="127"/>
      <c r="C4298" s="127"/>
      <c r="D4298" s="127"/>
    </row>
    <row r="4299">
      <c r="A4299" s="127"/>
      <c r="B4299" s="127"/>
      <c r="C4299" s="127"/>
      <c r="D4299" s="127"/>
    </row>
    <row r="4300">
      <c r="A4300" s="127"/>
      <c r="B4300" s="127"/>
      <c r="C4300" s="127"/>
      <c r="D4300" s="127"/>
    </row>
    <row r="4301">
      <c r="A4301" s="127"/>
      <c r="B4301" s="127"/>
      <c r="C4301" s="127"/>
      <c r="D4301" s="127"/>
    </row>
    <row r="4302">
      <c r="A4302" s="127"/>
      <c r="B4302" s="127"/>
      <c r="C4302" s="127"/>
      <c r="D4302" s="127"/>
    </row>
    <row r="4303">
      <c r="A4303" s="127"/>
      <c r="B4303" s="127"/>
      <c r="C4303" s="127"/>
      <c r="D4303" s="127"/>
    </row>
    <row r="4304">
      <c r="A4304" s="127"/>
      <c r="B4304" s="127"/>
      <c r="C4304" s="127"/>
      <c r="D4304" s="127"/>
    </row>
    <row r="4305">
      <c r="A4305" s="127"/>
      <c r="B4305" s="127"/>
      <c r="C4305" s="127"/>
      <c r="D4305" s="127"/>
    </row>
    <row r="4306">
      <c r="A4306" s="127"/>
      <c r="B4306" s="127"/>
      <c r="C4306" s="127"/>
      <c r="D4306" s="127"/>
    </row>
    <row r="4307">
      <c r="A4307" s="127"/>
      <c r="B4307" s="127"/>
      <c r="C4307" s="127"/>
      <c r="D4307" s="127"/>
    </row>
    <row r="4308">
      <c r="A4308" s="127"/>
      <c r="B4308" s="127"/>
      <c r="C4308" s="127"/>
      <c r="D4308" s="127"/>
    </row>
    <row r="4309">
      <c r="A4309" s="127"/>
      <c r="B4309" s="127"/>
      <c r="C4309" s="127"/>
      <c r="D4309" s="127"/>
    </row>
    <row r="4310">
      <c r="A4310" s="127"/>
      <c r="B4310" s="127"/>
      <c r="C4310" s="127"/>
      <c r="D4310" s="127"/>
    </row>
    <row r="4311">
      <c r="A4311" s="127"/>
      <c r="B4311" s="127"/>
      <c r="C4311" s="127"/>
      <c r="D4311" s="127"/>
    </row>
    <row r="4312">
      <c r="A4312" s="127"/>
      <c r="B4312" s="127"/>
      <c r="C4312" s="127"/>
      <c r="D4312" s="127"/>
    </row>
    <row r="4313">
      <c r="A4313" s="127"/>
      <c r="B4313" s="127"/>
      <c r="C4313" s="127"/>
      <c r="D4313" s="127"/>
    </row>
    <row r="4314">
      <c r="A4314" s="127"/>
      <c r="B4314" s="127"/>
      <c r="C4314" s="127"/>
      <c r="D4314" s="127"/>
    </row>
    <row r="4315">
      <c r="A4315" s="127"/>
      <c r="B4315" s="127"/>
      <c r="C4315" s="127"/>
      <c r="D4315" s="127"/>
    </row>
    <row r="4316">
      <c r="A4316" s="127"/>
      <c r="B4316" s="127"/>
      <c r="C4316" s="127"/>
      <c r="D4316" s="127"/>
    </row>
    <row r="4317">
      <c r="A4317" s="127"/>
      <c r="B4317" s="127"/>
      <c r="C4317" s="127"/>
      <c r="D4317" s="127"/>
    </row>
    <row r="4318">
      <c r="A4318" s="127"/>
      <c r="B4318" s="127"/>
      <c r="C4318" s="127"/>
      <c r="D4318" s="127"/>
    </row>
    <row r="4319">
      <c r="A4319" s="127"/>
      <c r="B4319" s="127"/>
      <c r="C4319" s="127"/>
      <c r="D4319" s="127"/>
    </row>
    <row r="4320">
      <c r="A4320" s="127"/>
      <c r="B4320" s="127"/>
      <c r="C4320" s="127"/>
      <c r="D4320" s="127"/>
    </row>
    <row r="4321">
      <c r="A4321" s="127"/>
      <c r="B4321" s="127"/>
      <c r="C4321" s="127"/>
      <c r="D4321" s="127"/>
    </row>
    <row r="4322">
      <c r="A4322" s="127"/>
      <c r="B4322" s="127"/>
      <c r="C4322" s="127"/>
      <c r="D4322" s="127"/>
    </row>
    <row r="4323">
      <c r="A4323" s="127"/>
      <c r="B4323" s="127"/>
      <c r="C4323" s="127"/>
      <c r="D4323" s="127"/>
    </row>
    <row r="4324">
      <c r="A4324" s="127"/>
      <c r="B4324" s="127"/>
      <c r="C4324" s="127"/>
      <c r="D4324" s="127"/>
    </row>
    <row r="4325">
      <c r="A4325" s="127"/>
      <c r="B4325" s="127"/>
      <c r="C4325" s="127"/>
      <c r="D4325" s="127"/>
    </row>
    <row r="4326">
      <c r="A4326" s="127"/>
      <c r="B4326" s="127"/>
      <c r="C4326" s="127"/>
      <c r="D4326" s="127"/>
    </row>
    <row r="4327">
      <c r="A4327" s="127"/>
      <c r="B4327" s="127"/>
      <c r="C4327" s="127"/>
      <c r="D4327" s="127"/>
    </row>
    <row r="4328">
      <c r="A4328" s="127"/>
      <c r="B4328" s="127"/>
      <c r="C4328" s="127"/>
      <c r="D4328" s="127"/>
    </row>
    <row r="4329">
      <c r="A4329" s="127"/>
      <c r="B4329" s="127"/>
      <c r="C4329" s="127"/>
      <c r="D4329" s="127"/>
    </row>
    <row r="4330">
      <c r="A4330" s="127"/>
      <c r="B4330" s="127"/>
      <c r="C4330" s="127"/>
      <c r="D4330" s="127"/>
    </row>
    <row r="4331">
      <c r="A4331" s="127"/>
      <c r="B4331" s="127"/>
      <c r="C4331" s="127"/>
      <c r="D4331" s="127"/>
    </row>
    <row r="4332">
      <c r="A4332" s="127"/>
      <c r="B4332" s="127"/>
      <c r="C4332" s="127"/>
      <c r="D4332" s="127"/>
    </row>
    <row r="4333">
      <c r="A4333" s="127"/>
      <c r="B4333" s="127"/>
      <c r="C4333" s="127"/>
      <c r="D4333" s="127"/>
    </row>
    <row r="4334">
      <c r="A4334" s="127"/>
      <c r="B4334" s="127"/>
      <c r="C4334" s="127"/>
      <c r="D4334" s="127"/>
    </row>
    <row r="4335">
      <c r="A4335" s="127"/>
      <c r="B4335" s="127"/>
      <c r="C4335" s="127"/>
      <c r="D4335" s="127"/>
    </row>
    <row r="4336">
      <c r="A4336" s="127"/>
      <c r="B4336" s="127"/>
      <c r="C4336" s="127"/>
      <c r="D4336" s="127"/>
    </row>
    <row r="4337">
      <c r="A4337" s="127"/>
      <c r="B4337" s="127"/>
      <c r="C4337" s="127"/>
      <c r="D4337" s="127"/>
    </row>
    <row r="4338">
      <c r="A4338" s="127"/>
      <c r="B4338" s="127"/>
      <c r="C4338" s="127"/>
      <c r="D4338" s="127"/>
    </row>
    <row r="4339">
      <c r="A4339" s="127"/>
      <c r="B4339" s="127"/>
      <c r="C4339" s="127"/>
      <c r="D4339" s="127"/>
    </row>
    <row r="4340">
      <c r="A4340" s="127"/>
      <c r="B4340" s="127"/>
      <c r="C4340" s="127"/>
      <c r="D4340" s="127"/>
    </row>
    <row r="4341">
      <c r="A4341" s="127"/>
      <c r="B4341" s="127"/>
      <c r="C4341" s="127"/>
      <c r="D4341" s="127"/>
    </row>
    <row r="4342">
      <c r="A4342" s="127"/>
      <c r="B4342" s="127"/>
      <c r="C4342" s="127"/>
      <c r="D4342" s="127"/>
    </row>
    <row r="4343">
      <c r="A4343" s="127"/>
      <c r="B4343" s="127"/>
      <c r="C4343" s="127"/>
      <c r="D4343" s="127"/>
    </row>
    <row r="4344">
      <c r="A4344" s="127"/>
      <c r="B4344" s="127"/>
      <c r="C4344" s="127"/>
      <c r="D4344" s="127"/>
    </row>
    <row r="4345">
      <c r="A4345" s="127"/>
      <c r="B4345" s="127"/>
      <c r="C4345" s="127"/>
      <c r="D4345" s="127"/>
    </row>
    <row r="4346">
      <c r="A4346" s="127"/>
      <c r="B4346" s="127"/>
      <c r="C4346" s="127"/>
      <c r="D4346" s="127"/>
    </row>
    <row r="4347">
      <c r="A4347" s="127"/>
      <c r="B4347" s="127"/>
      <c r="C4347" s="127"/>
      <c r="D4347" s="127"/>
    </row>
    <row r="4348">
      <c r="A4348" s="127"/>
      <c r="B4348" s="127"/>
      <c r="C4348" s="127"/>
      <c r="D4348" s="127"/>
    </row>
    <row r="4349">
      <c r="A4349" s="127"/>
      <c r="B4349" s="127"/>
      <c r="C4349" s="127"/>
      <c r="D4349" s="127"/>
    </row>
    <row r="4350">
      <c r="A4350" s="127"/>
      <c r="B4350" s="127"/>
      <c r="C4350" s="127"/>
      <c r="D4350" s="127"/>
    </row>
    <row r="4351">
      <c r="A4351" s="127"/>
      <c r="B4351" s="127"/>
      <c r="C4351" s="127"/>
      <c r="D4351" s="127"/>
    </row>
    <row r="4352">
      <c r="A4352" s="127"/>
      <c r="B4352" s="127"/>
      <c r="C4352" s="127"/>
      <c r="D4352" s="127"/>
    </row>
    <row r="4353">
      <c r="A4353" s="127"/>
      <c r="B4353" s="127"/>
      <c r="C4353" s="127"/>
      <c r="D4353" s="127"/>
    </row>
    <row r="4354">
      <c r="A4354" s="127"/>
      <c r="B4354" s="127"/>
      <c r="C4354" s="127"/>
      <c r="D4354" s="127"/>
    </row>
    <row r="4355">
      <c r="A4355" s="127"/>
      <c r="B4355" s="127"/>
      <c r="C4355" s="127"/>
      <c r="D4355" s="127"/>
    </row>
    <row r="4356">
      <c r="A4356" s="127"/>
      <c r="B4356" s="127"/>
      <c r="C4356" s="127"/>
      <c r="D4356" s="127"/>
    </row>
    <row r="4357">
      <c r="A4357" s="127"/>
      <c r="B4357" s="127"/>
      <c r="C4357" s="127"/>
      <c r="D4357" s="127"/>
    </row>
    <row r="4358">
      <c r="A4358" s="127"/>
      <c r="B4358" s="127"/>
      <c r="C4358" s="127"/>
      <c r="D4358" s="127"/>
    </row>
    <row r="4359">
      <c r="A4359" s="127"/>
      <c r="B4359" s="127"/>
      <c r="C4359" s="127"/>
      <c r="D4359" s="127"/>
    </row>
    <row r="4360">
      <c r="A4360" s="127"/>
      <c r="B4360" s="127"/>
      <c r="C4360" s="127"/>
      <c r="D4360" s="127"/>
    </row>
    <row r="4361">
      <c r="A4361" s="127"/>
      <c r="B4361" s="127"/>
      <c r="C4361" s="127"/>
      <c r="D4361" s="127"/>
    </row>
    <row r="4362">
      <c r="A4362" s="127"/>
      <c r="B4362" s="127"/>
      <c r="C4362" s="127"/>
      <c r="D4362" s="127"/>
    </row>
    <row r="4363">
      <c r="A4363" s="127"/>
      <c r="B4363" s="127"/>
      <c r="C4363" s="127"/>
      <c r="D4363" s="127"/>
    </row>
    <row r="4364">
      <c r="A4364" s="127"/>
      <c r="B4364" s="127"/>
      <c r="C4364" s="127"/>
      <c r="D4364" s="127"/>
    </row>
    <row r="4365">
      <c r="A4365" s="127"/>
      <c r="B4365" s="127"/>
      <c r="C4365" s="127"/>
      <c r="D4365" s="127"/>
    </row>
    <row r="4366">
      <c r="A4366" s="127"/>
      <c r="B4366" s="127"/>
      <c r="C4366" s="127"/>
      <c r="D4366" s="127"/>
    </row>
    <row r="4367">
      <c r="A4367" s="127"/>
      <c r="B4367" s="127"/>
      <c r="C4367" s="127"/>
      <c r="D4367" s="127"/>
    </row>
    <row r="4368">
      <c r="A4368" s="127"/>
      <c r="B4368" s="127"/>
      <c r="C4368" s="127"/>
      <c r="D4368" s="127"/>
    </row>
    <row r="4369">
      <c r="A4369" s="127"/>
      <c r="B4369" s="127"/>
      <c r="C4369" s="127"/>
      <c r="D4369" s="127"/>
    </row>
    <row r="4370">
      <c r="A4370" s="127"/>
      <c r="B4370" s="127"/>
      <c r="C4370" s="127"/>
      <c r="D4370" s="127"/>
    </row>
    <row r="4371">
      <c r="A4371" s="127"/>
      <c r="B4371" s="127"/>
      <c r="C4371" s="127"/>
      <c r="D4371" s="127"/>
    </row>
    <row r="4372">
      <c r="A4372" s="127"/>
      <c r="B4372" s="127"/>
      <c r="C4372" s="127"/>
      <c r="D4372" s="127"/>
    </row>
    <row r="4373">
      <c r="A4373" s="127"/>
      <c r="B4373" s="127"/>
      <c r="C4373" s="127"/>
      <c r="D4373" s="127"/>
    </row>
    <row r="4374">
      <c r="A4374" s="127"/>
      <c r="B4374" s="127"/>
      <c r="C4374" s="127"/>
      <c r="D4374" s="127"/>
    </row>
    <row r="4375">
      <c r="A4375" s="127"/>
      <c r="B4375" s="127"/>
      <c r="C4375" s="127"/>
      <c r="D4375" s="127"/>
    </row>
    <row r="4376">
      <c r="A4376" s="127"/>
      <c r="B4376" s="127"/>
      <c r="C4376" s="127"/>
      <c r="D4376" s="127"/>
    </row>
    <row r="4377">
      <c r="A4377" s="127"/>
      <c r="B4377" s="127"/>
      <c r="C4377" s="127"/>
      <c r="D4377" s="127"/>
    </row>
    <row r="4378">
      <c r="A4378" s="127"/>
      <c r="B4378" s="127"/>
      <c r="C4378" s="127"/>
      <c r="D4378" s="127"/>
    </row>
    <row r="4379">
      <c r="A4379" s="127"/>
      <c r="B4379" s="127"/>
      <c r="C4379" s="127"/>
      <c r="D4379" s="127"/>
    </row>
    <row r="4380">
      <c r="A4380" s="127"/>
      <c r="B4380" s="127"/>
      <c r="C4380" s="127"/>
      <c r="D4380" s="127"/>
    </row>
    <row r="4381">
      <c r="A4381" s="127"/>
      <c r="B4381" s="127"/>
      <c r="C4381" s="127"/>
      <c r="D4381" s="127"/>
    </row>
    <row r="4382">
      <c r="A4382" s="127"/>
      <c r="B4382" s="127"/>
      <c r="C4382" s="127"/>
      <c r="D4382" s="127"/>
    </row>
    <row r="4383">
      <c r="A4383" s="127"/>
      <c r="B4383" s="127"/>
      <c r="C4383" s="127"/>
      <c r="D4383" s="127"/>
    </row>
    <row r="4384">
      <c r="A4384" s="127"/>
      <c r="B4384" s="127"/>
      <c r="C4384" s="127"/>
      <c r="D4384" s="127"/>
    </row>
    <row r="4385">
      <c r="A4385" s="127"/>
      <c r="B4385" s="127"/>
      <c r="C4385" s="127"/>
      <c r="D4385" s="127"/>
    </row>
    <row r="4386">
      <c r="A4386" s="127"/>
      <c r="B4386" s="127"/>
      <c r="C4386" s="127"/>
      <c r="D4386" s="127"/>
    </row>
    <row r="4387">
      <c r="A4387" s="127"/>
      <c r="B4387" s="127"/>
      <c r="C4387" s="127"/>
      <c r="D4387" s="127"/>
    </row>
    <row r="4388">
      <c r="A4388" s="127"/>
      <c r="B4388" s="127"/>
      <c r="C4388" s="127"/>
      <c r="D4388" s="127"/>
    </row>
    <row r="4389">
      <c r="A4389" s="127"/>
      <c r="B4389" s="127"/>
      <c r="C4389" s="127"/>
      <c r="D4389" s="127"/>
    </row>
    <row r="4390">
      <c r="A4390" s="127"/>
      <c r="B4390" s="127"/>
      <c r="C4390" s="127"/>
      <c r="D4390" s="127"/>
    </row>
    <row r="4391">
      <c r="A4391" s="127"/>
      <c r="B4391" s="127"/>
      <c r="C4391" s="127"/>
      <c r="D4391" s="127"/>
    </row>
    <row r="4392">
      <c r="A4392" s="127"/>
      <c r="B4392" s="127"/>
      <c r="C4392" s="127"/>
      <c r="D4392" s="127"/>
    </row>
    <row r="4393">
      <c r="A4393" s="127"/>
      <c r="B4393" s="127"/>
      <c r="C4393" s="127"/>
      <c r="D4393" s="127"/>
    </row>
    <row r="4394">
      <c r="A4394" s="127"/>
      <c r="B4394" s="127"/>
      <c r="C4394" s="127"/>
      <c r="D4394" s="127"/>
    </row>
    <row r="4395">
      <c r="A4395" s="127"/>
      <c r="B4395" s="127"/>
      <c r="C4395" s="127"/>
      <c r="D4395" s="127"/>
    </row>
    <row r="4396">
      <c r="A4396" s="127"/>
      <c r="B4396" s="127"/>
      <c r="C4396" s="127"/>
      <c r="D4396" s="127"/>
    </row>
    <row r="4397">
      <c r="A4397" s="127"/>
      <c r="B4397" s="127"/>
      <c r="C4397" s="127"/>
      <c r="D4397" s="127"/>
    </row>
    <row r="4398">
      <c r="A4398" s="127"/>
      <c r="B4398" s="127"/>
      <c r="C4398" s="127"/>
      <c r="D4398" s="127"/>
    </row>
    <row r="4399">
      <c r="A4399" s="127"/>
      <c r="B4399" s="127"/>
      <c r="C4399" s="127"/>
      <c r="D4399" s="127"/>
    </row>
    <row r="4400">
      <c r="A4400" s="127"/>
      <c r="B4400" s="127"/>
      <c r="C4400" s="127"/>
      <c r="D4400" s="127"/>
    </row>
    <row r="4401">
      <c r="A4401" s="127"/>
      <c r="B4401" s="127"/>
      <c r="C4401" s="127"/>
      <c r="D4401" s="127"/>
    </row>
    <row r="4402">
      <c r="A4402" s="127"/>
      <c r="B4402" s="127"/>
      <c r="C4402" s="127"/>
      <c r="D4402" s="127"/>
    </row>
    <row r="4403">
      <c r="A4403" s="127"/>
      <c r="B4403" s="127"/>
      <c r="C4403" s="127"/>
      <c r="D4403" s="127"/>
    </row>
    <row r="4404">
      <c r="A4404" s="127"/>
      <c r="B4404" s="127"/>
      <c r="C4404" s="127"/>
      <c r="D4404" s="127"/>
    </row>
    <row r="4405">
      <c r="A4405" s="127"/>
      <c r="B4405" s="127"/>
      <c r="C4405" s="127"/>
      <c r="D4405" s="127"/>
    </row>
    <row r="4406">
      <c r="A4406" s="127"/>
      <c r="B4406" s="127"/>
      <c r="C4406" s="127"/>
      <c r="D4406" s="127"/>
    </row>
    <row r="4407">
      <c r="A4407" s="127"/>
      <c r="B4407" s="127"/>
      <c r="C4407" s="127"/>
      <c r="D4407" s="127"/>
    </row>
    <row r="4408">
      <c r="A4408" s="127"/>
      <c r="B4408" s="127"/>
      <c r="C4408" s="127"/>
      <c r="D4408" s="127"/>
    </row>
    <row r="4409">
      <c r="A4409" s="127"/>
      <c r="B4409" s="127"/>
      <c r="C4409" s="127"/>
      <c r="D4409" s="127"/>
    </row>
    <row r="4410">
      <c r="A4410" s="127"/>
      <c r="B4410" s="127"/>
      <c r="C4410" s="127"/>
      <c r="D4410" s="127"/>
    </row>
    <row r="4411">
      <c r="A4411" s="127"/>
      <c r="B4411" s="127"/>
      <c r="C4411" s="127"/>
      <c r="D4411" s="127"/>
    </row>
    <row r="4412">
      <c r="A4412" s="127"/>
      <c r="B4412" s="127"/>
      <c r="C4412" s="127"/>
      <c r="D4412" s="127"/>
    </row>
    <row r="4413">
      <c r="A4413" s="127"/>
      <c r="B4413" s="127"/>
      <c r="C4413" s="127"/>
      <c r="D4413" s="127"/>
    </row>
    <row r="4414">
      <c r="A4414" s="127"/>
      <c r="B4414" s="127"/>
      <c r="C4414" s="127"/>
      <c r="D4414" s="127"/>
    </row>
    <row r="4415">
      <c r="A4415" s="127"/>
      <c r="B4415" s="127"/>
      <c r="C4415" s="127"/>
      <c r="D4415" s="127"/>
    </row>
    <row r="4416">
      <c r="A4416" s="127"/>
      <c r="B4416" s="127"/>
      <c r="C4416" s="127"/>
      <c r="D4416" s="127"/>
    </row>
    <row r="4417">
      <c r="A4417" s="127"/>
      <c r="B4417" s="127"/>
      <c r="C4417" s="127"/>
      <c r="D4417" s="127"/>
    </row>
    <row r="4418">
      <c r="A4418" s="127"/>
      <c r="B4418" s="127"/>
      <c r="C4418" s="127"/>
      <c r="D4418" s="127"/>
    </row>
    <row r="4419">
      <c r="A4419" s="127"/>
      <c r="B4419" s="127"/>
      <c r="C4419" s="127"/>
      <c r="D4419" s="127"/>
    </row>
    <row r="4420">
      <c r="A4420" s="127"/>
      <c r="B4420" s="127"/>
      <c r="C4420" s="127"/>
      <c r="D4420" s="127"/>
    </row>
    <row r="4421">
      <c r="A4421" s="127"/>
      <c r="B4421" s="127"/>
      <c r="C4421" s="127"/>
      <c r="D4421" s="127"/>
    </row>
    <row r="4422">
      <c r="A4422" s="127"/>
      <c r="B4422" s="127"/>
      <c r="C4422" s="127"/>
      <c r="D4422" s="127"/>
    </row>
    <row r="4423">
      <c r="A4423" s="127"/>
      <c r="B4423" s="127"/>
      <c r="C4423" s="127"/>
      <c r="D4423" s="127"/>
    </row>
    <row r="4424">
      <c r="A4424" s="127"/>
      <c r="B4424" s="127"/>
      <c r="C4424" s="127"/>
      <c r="D4424" s="127"/>
    </row>
    <row r="4425">
      <c r="A4425" s="127"/>
      <c r="B4425" s="127"/>
      <c r="C4425" s="127"/>
      <c r="D4425" s="127"/>
    </row>
    <row r="4426">
      <c r="A4426" s="127"/>
      <c r="B4426" s="127"/>
      <c r="C4426" s="127"/>
      <c r="D4426" s="127"/>
    </row>
    <row r="4427">
      <c r="A4427" s="127"/>
      <c r="B4427" s="127"/>
      <c r="C4427" s="127"/>
      <c r="D4427" s="127"/>
    </row>
    <row r="4428">
      <c r="A4428" s="127"/>
      <c r="B4428" s="127"/>
      <c r="C4428" s="127"/>
      <c r="D4428" s="127"/>
    </row>
    <row r="4429">
      <c r="A4429" s="127"/>
      <c r="B4429" s="127"/>
      <c r="C4429" s="127"/>
      <c r="D4429" s="127"/>
    </row>
    <row r="4430">
      <c r="A4430" s="127"/>
      <c r="B4430" s="127"/>
      <c r="C4430" s="127"/>
      <c r="D4430" s="127"/>
    </row>
    <row r="4431">
      <c r="A4431" s="127"/>
      <c r="B4431" s="127"/>
      <c r="C4431" s="127"/>
      <c r="D4431" s="127"/>
    </row>
    <row r="4432">
      <c r="A4432" s="127"/>
      <c r="B4432" s="127"/>
      <c r="C4432" s="127"/>
      <c r="D4432" s="127"/>
    </row>
    <row r="4433">
      <c r="A4433" s="127"/>
      <c r="B4433" s="127"/>
      <c r="C4433" s="127"/>
      <c r="D4433" s="127"/>
    </row>
    <row r="4434">
      <c r="A4434" s="127"/>
      <c r="B4434" s="127"/>
      <c r="C4434" s="127"/>
      <c r="D4434" s="127"/>
    </row>
    <row r="4435">
      <c r="A4435" s="127"/>
      <c r="B4435" s="127"/>
      <c r="C4435" s="127"/>
      <c r="D4435" s="127"/>
    </row>
    <row r="4436">
      <c r="A4436" s="127"/>
      <c r="B4436" s="127"/>
      <c r="C4436" s="127"/>
      <c r="D4436" s="127"/>
    </row>
    <row r="4437">
      <c r="A4437" s="127"/>
      <c r="B4437" s="127"/>
      <c r="C4437" s="127"/>
      <c r="D4437" s="127"/>
    </row>
    <row r="4438">
      <c r="A4438" s="127"/>
      <c r="B4438" s="127"/>
      <c r="C4438" s="127"/>
      <c r="D4438" s="127"/>
    </row>
    <row r="4439">
      <c r="A4439" s="127"/>
      <c r="B4439" s="127"/>
      <c r="C4439" s="127"/>
      <c r="D4439" s="127"/>
    </row>
    <row r="4440">
      <c r="A4440" s="127"/>
      <c r="B4440" s="127"/>
      <c r="C4440" s="127"/>
      <c r="D4440" s="127"/>
    </row>
    <row r="4441">
      <c r="A4441" s="127"/>
      <c r="B4441" s="127"/>
      <c r="C4441" s="127"/>
      <c r="D4441" s="127"/>
    </row>
    <row r="4442">
      <c r="A4442" s="127"/>
      <c r="B4442" s="127"/>
      <c r="C4442" s="127"/>
      <c r="D4442" s="127"/>
    </row>
    <row r="4443">
      <c r="A4443" s="127"/>
      <c r="B4443" s="127"/>
      <c r="C4443" s="127"/>
      <c r="D4443" s="127"/>
    </row>
    <row r="4444">
      <c r="A4444" s="127"/>
      <c r="B4444" s="127"/>
      <c r="C4444" s="127"/>
      <c r="D4444" s="127"/>
    </row>
    <row r="4445">
      <c r="A4445" s="127"/>
      <c r="B4445" s="127"/>
      <c r="C4445" s="127"/>
      <c r="D4445" s="127"/>
    </row>
    <row r="4446">
      <c r="A4446" s="127"/>
      <c r="B4446" s="127"/>
      <c r="C4446" s="127"/>
      <c r="D4446" s="127"/>
    </row>
    <row r="4447">
      <c r="A4447" s="127"/>
      <c r="B4447" s="127"/>
      <c r="C4447" s="127"/>
      <c r="D4447" s="127"/>
    </row>
    <row r="4448">
      <c r="A4448" s="127"/>
      <c r="B4448" s="127"/>
      <c r="C4448" s="127"/>
      <c r="D4448" s="127"/>
    </row>
    <row r="4449">
      <c r="A4449" s="127"/>
      <c r="B4449" s="127"/>
      <c r="C4449" s="127"/>
      <c r="D4449" s="127"/>
    </row>
    <row r="4450">
      <c r="A4450" s="127"/>
      <c r="B4450" s="127"/>
      <c r="C4450" s="127"/>
      <c r="D4450" s="127"/>
    </row>
    <row r="4451">
      <c r="A4451" s="127"/>
      <c r="B4451" s="127"/>
      <c r="C4451" s="127"/>
      <c r="D4451" s="127"/>
    </row>
    <row r="4452">
      <c r="A4452" s="127"/>
      <c r="B4452" s="127"/>
      <c r="C4452" s="127"/>
      <c r="D4452" s="127"/>
    </row>
    <row r="4453">
      <c r="A4453" s="127"/>
      <c r="B4453" s="127"/>
      <c r="C4453" s="127"/>
      <c r="D4453" s="127"/>
    </row>
    <row r="4454">
      <c r="A4454" s="127"/>
      <c r="B4454" s="127"/>
      <c r="C4454" s="127"/>
      <c r="D4454" s="127"/>
    </row>
    <row r="4455">
      <c r="A4455" s="127"/>
      <c r="B4455" s="127"/>
      <c r="C4455" s="127"/>
      <c r="D4455" s="127"/>
    </row>
    <row r="4456">
      <c r="A4456" s="127"/>
      <c r="B4456" s="127"/>
      <c r="C4456" s="127"/>
      <c r="D4456" s="127"/>
    </row>
    <row r="4457">
      <c r="A4457" s="127"/>
      <c r="B4457" s="127"/>
      <c r="C4457" s="127"/>
      <c r="D4457" s="127"/>
    </row>
    <row r="4458">
      <c r="A4458" s="127"/>
      <c r="B4458" s="127"/>
      <c r="C4458" s="127"/>
      <c r="D4458" s="127"/>
    </row>
    <row r="4459">
      <c r="A4459" s="127"/>
      <c r="B4459" s="127"/>
      <c r="C4459" s="127"/>
      <c r="D4459" s="127"/>
    </row>
    <row r="4460">
      <c r="A4460" s="127"/>
      <c r="B4460" s="127"/>
      <c r="C4460" s="127"/>
      <c r="D4460" s="127"/>
    </row>
    <row r="4461">
      <c r="A4461" s="127"/>
      <c r="B4461" s="127"/>
      <c r="C4461" s="127"/>
      <c r="D4461" s="127"/>
    </row>
    <row r="4462">
      <c r="A4462" s="127"/>
      <c r="B4462" s="127"/>
      <c r="C4462" s="127"/>
      <c r="D4462" s="127"/>
    </row>
    <row r="4463">
      <c r="A4463" s="127"/>
      <c r="B4463" s="127"/>
      <c r="C4463" s="127"/>
      <c r="D4463" s="127"/>
    </row>
    <row r="4464">
      <c r="A4464" s="127"/>
      <c r="B4464" s="127"/>
      <c r="C4464" s="127"/>
      <c r="D4464" s="127"/>
    </row>
    <row r="4465">
      <c r="A4465" s="127"/>
      <c r="B4465" s="127"/>
      <c r="C4465" s="127"/>
      <c r="D4465" s="127"/>
    </row>
    <row r="4466">
      <c r="A4466" s="127"/>
      <c r="B4466" s="127"/>
      <c r="C4466" s="127"/>
      <c r="D4466" s="127"/>
    </row>
    <row r="4467">
      <c r="A4467" s="127"/>
      <c r="B4467" s="127"/>
      <c r="C4467" s="127"/>
      <c r="D4467" s="127"/>
    </row>
    <row r="4468">
      <c r="A4468" s="127"/>
      <c r="B4468" s="127"/>
      <c r="C4468" s="127"/>
      <c r="D4468" s="127"/>
    </row>
    <row r="4469">
      <c r="A4469" s="127"/>
      <c r="B4469" s="127"/>
      <c r="C4469" s="127"/>
      <c r="D4469" s="127"/>
    </row>
    <row r="4470">
      <c r="A4470" s="127"/>
      <c r="B4470" s="127"/>
      <c r="C4470" s="127"/>
      <c r="D4470" s="127"/>
    </row>
    <row r="4471">
      <c r="A4471" s="127"/>
      <c r="B4471" s="127"/>
      <c r="C4471" s="127"/>
      <c r="D4471" s="127"/>
    </row>
    <row r="4472">
      <c r="A4472" s="127"/>
      <c r="B4472" s="127"/>
      <c r="C4472" s="127"/>
      <c r="D4472" s="127"/>
    </row>
    <row r="4473">
      <c r="A4473" s="127"/>
      <c r="B4473" s="127"/>
      <c r="C4473" s="127"/>
      <c r="D4473" s="127"/>
    </row>
    <row r="4474">
      <c r="A4474" s="127"/>
      <c r="B4474" s="127"/>
      <c r="C4474" s="127"/>
      <c r="D4474" s="127"/>
    </row>
    <row r="4475">
      <c r="A4475" s="127"/>
      <c r="B4475" s="127"/>
      <c r="C4475" s="127"/>
      <c r="D4475" s="127"/>
    </row>
    <row r="4476">
      <c r="A4476" s="127"/>
      <c r="B4476" s="127"/>
      <c r="C4476" s="127"/>
      <c r="D4476" s="127"/>
    </row>
    <row r="4477">
      <c r="A4477" s="127"/>
      <c r="B4477" s="127"/>
      <c r="C4477" s="127"/>
      <c r="D4477" s="127"/>
    </row>
    <row r="4478">
      <c r="A4478" s="127"/>
      <c r="B4478" s="127"/>
      <c r="C4478" s="127"/>
      <c r="D4478" s="127"/>
    </row>
    <row r="4479">
      <c r="A4479" s="127"/>
      <c r="B4479" s="127"/>
      <c r="C4479" s="127"/>
      <c r="D4479" s="127"/>
    </row>
    <row r="4480">
      <c r="A4480" s="127"/>
      <c r="B4480" s="127"/>
      <c r="C4480" s="127"/>
      <c r="D4480" s="127"/>
    </row>
    <row r="4481">
      <c r="A4481" s="127"/>
      <c r="B4481" s="127"/>
      <c r="C4481" s="127"/>
      <c r="D4481" s="127"/>
    </row>
    <row r="4482">
      <c r="A4482" s="127"/>
      <c r="B4482" s="127"/>
      <c r="C4482" s="127"/>
      <c r="D4482" s="127"/>
    </row>
    <row r="4483">
      <c r="A4483" s="127"/>
      <c r="B4483" s="127"/>
      <c r="C4483" s="127"/>
      <c r="D4483" s="127"/>
    </row>
    <row r="4484">
      <c r="A4484" s="127"/>
      <c r="B4484" s="127"/>
      <c r="C4484" s="127"/>
      <c r="D4484" s="127"/>
    </row>
    <row r="4485">
      <c r="A4485" s="127"/>
      <c r="B4485" s="127"/>
      <c r="C4485" s="127"/>
      <c r="D4485" s="127"/>
    </row>
    <row r="4486">
      <c r="A4486" s="127"/>
      <c r="B4486" s="127"/>
      <c r="C4486" s="127"/>
      <c r="D4486" s="127"/>
    </row>
    <row r="4487">
      <c r="A4487" s="127"/>
      <c r="B4487" s="127"/>
      <c r="C4487" s="127"/>
      <c r="D4487" s="127"/>
    </row>
    <row r="4488">
      <c r="A4488" s="127"/>
      <c r="B4488" s="127"/>
      <c r="C4488" s="127"/>
      <c r="D4488" s="127"/>
    </row>
    <row r="4489">
      <c r="A4489" s="127"/>
      <c r="B4489" s="127"/>
      <c r="C4489" s="127"/>
      <c r="D4489" s="127"/>
    </row>
    <row r="4490">
      <c r="A4490" s="127"/>
      <c r="B4490" s="127"/>
      <c r="C4490" s="127"/>
      <c r="D4490" s="127"/>
    </row>
    <row r="4491">
      <c r="A4491" s="127"/>
      <c r="B4491" s="127"/>
      <c r="C4491" s="127"/>
      <c r="D4491" s="127"/>
    </row>
    <row r="4492">
      <c r="A4492" s="127"/>
      <c r="B4492" s="127"/>
      <c r="C4492" s="127"/>
      <c r="D4492" s="127"/>
    </row>
    <row r="4493">
      <c r="A4493" s="127"/>
      <c r="B4493" s="127"/>
      <c r="C4493" s="127"/>
      <c r="D4493" s="127"/>
    </row>
    <row r="4494">
      <c r="A4494" s="127"/>
      <c r="B4494" s="127"/>
      <c r="C4494" s="127"/>
      <c r="D4494" s="127"/>
    </row>
    <row r="4495">
      <c r="A4495" s="127"/>
      <c r="B4495" s="127"/>
      <c r="C4495" s="127"/>
      <c r="D4495" s="127"/>
    </row>
    <row r="4496">
      <c r="A4496" s="127"/>
      <c r="B4496" s="127"/>
      <c r="C4496" s="127"/>
      <c r="D4496" s="127"/>
    </row>
    <row r="4497">
      <c r="A4497" s="127"/>
      <c r="B4497" s="127"/>
      <c r="C4497" s="127"/>
      <c r="D4497" s="127"/>
    </row>
    <row r="4498">
      <c r="A4498" s="127"/>
      <c r="B4498" s="127"/>
      <c r="C4498" s="127"/>
      <c r="D4498" s="127"/>
    </row>
    <row r="4499">
      <c r="A4499" s="127"/>
      <c r="B4499" s="127"/>
      <c r="C4499" s="127"/>
      <c r="D4499" s="127"/>
    </row>
    <row r="4500">
      <c r="A4500" s="127"/>
      <c r="B4500" s="127"/>
      <c r="C4500" s="127"/>
      <c r="D4500" s="127"/>
    </row>
    <row r="4501">
      <c r="A4501" s="127"/>
      <c r="B4501" s="127"/>
      <c r="C4501" s="127"/>
      <c r="D4501" s="127"/>
    </row>
    <row r="4502">
      <c r="A4502" s="127"/>
      <c r="B4502" s="127"/>
      <c r="C4502" s="127"/>
      <c r="D4502" s="127"/>
    </row>
    <row r="4503">
      <c r="A4503" s="127"/>
      <c r="B4503" s="127"/>
      <c r="C4503" s="127"/>
      <c r="D4503" s="127"/>
    </row>
    <row r="4504">
      <c r="A4504" s="127"/>
      <c r="B4504" s="127"/>
      <c r="C4504" s="127"/>
      <c r="D4504" s="127"/>
    </row>
    <row r="4505">
      <c r="A4505" s="127"/>
      <c r="B4505" s="127"/>
      <c r="C4505" s="127"/>
      <c r="D4505" s="127"/>
    </row>
    <row r="4506">
      <c r="A4506" s="127"/>
      <c r="B4506" s="127"/>
      <c r="C4506" s="127"/>
      <c r="D4506" s="127"/>
    </row>
    <row r="4507">
      <c r="A4507" s="127"/>
      <c r="B4507" s="127"/>
      <c r="C4507" s="127"/>
      <c r="D4507" s="127"/>
    </row>
    <row r="4508">
      <c r="A4508" s="127"/>
      <c r="B4508" s="127"/>
      <c r="C4508" s="127"/>
      <c r="D4508" s="127"/>
    </row>
    <row r="4509">
      <c r="A4509" s="127"/>
      <c r="B4509" s="127"/>
      <c r="C4509" s="127"/>
      <c r="D4509" s="127"/>
    </row>
    <row r="4510">
      <c r="A4510" s="127"/>
      <c r="B4510" s="127"/>
      <c r="C4510" s="127"/>
      <c r="D4510" s="127"/>
    </row>
    <row r="4511">
      <c r="A4511" s="127"/>
      <c r="B4511" s="127"/>
      <c r="C4511" s="127"/>
      <c r="D4511" s="127"/>
    </row>
    <row r="4512">
      <c r="A4512" s="127"/>
      <c r="B4512" s="127"/>
      <c r="C4512" s="127"/>
      <c r="D4512" s="127"/>
    </row>
    <row r="4513">
      <c r="A4513" s="127"/>
      <c r="B4513" s="127"/>
      <c r="C4513" s="127"/>
      <c r="D4513" s="127"/>
    </row>
    <row r="4514">
      <c r="A4514" s="127"/>
      <c r="B4514" s="127"/>
      <c r="C4514" s="127"/>
      <c r="D4514" s="127"/>
    </row>
    <row r="4515">
      <c r="A4515" s="127"/>
      <c r="B4515" s="127"/>
      <c r="C4515" s="127"/>
      <c r="D4515" s="127"/>
    </row>
    <row r="4516">
      <c r="A4516" s="127"/>
      <c r="B4516" s="127"/>
      <c r="C4516" s="127"/>
      <c r="D4516" s="127"/>
    </row>
    <row r="4517">
      <c r="A4517" s="127"/>
      <c r="B4517" s="127"/>
      <c r="C4517" s="127"/>
      <c r="D4517" s="127"/>
    </row>
    <row r="4518">
      <c r="A4518" s="127"/>
      <c r="B4518" s="127"/>
      <c r="C4518" s="127"/>
      <c r="D4518" s="127"/>
    </row>
    <row r="4519">
      <c r="A4519" s="127"/>
      <c r="B4519" s="127"/>
      <c r="C4519" s="127"/>
      <c r="D4519" s="127"/>
    </row>
    <row r="4520">
      <c r="A4520" s="127"/>
      <c r="B4520" s="127"/>
      <c r="C4520" s="127"/>
      <c r="D4520" s="127"/>
    </row>
    <row r="4521">
      <c r="A4521" s="127"/>
      <c r="B4521" s="127"/>
      <c r="C4521" s="127"/>
      <c r="D4521" s="127"/>
    </row>
    <row r="4522">
      <c r="A4522" s="127"/>
      <c r="B4522" s="127"/>
      <c r="C4522" s="127"/>
      <c r="D4522" s="127"/>
    </row>
    <row r="4523">
      <c r="A4523" s="127"/>
      <c r="B4523" s="127"/>
      <c r="C4523" s="127"/>
      <c r="D4523" s="127"/>
    </row>
    <row r="4524">
      <c r="A4524" s="127"/>
      <c r="B4524" s="127"/>
      <c r="C4524" s="127"/>
      <c r="D4524" s="127"/>
    </row>
    <row r="4525">
      <c r="A4525" s="127"/>
      <c r="B4525" s="127"/>
      <c r="C4525" s="127"/>
      <c r="D4525" s="127"/>
    </row>
    <row r="4526">
      <c r="A4526" s="127"/>
      <c r="B4526" s="127"/>
      <c r="C4526" s="127"/>
      <c r="D4526" s="127"/>
    </row>
    <row r="4527">
      <c r="A4527" s="127"/>
      <c r="B4527" s="127"/>
      <c r="C4527" s="127"/>
      <c r="D4527" s="127"/>
    </row>
    <row r="4528">
      <c r="A4528" s="127"/>
      <c r="B4528" s="127"/>
      <c r="C4528" s="127"/>
      <c r="D4528" s="127"/>
    </row>
    <row r="4529">
      <c r="A4529" s="127"/>
      <c r="B4529" s="127"/>
      <c r="C4529" s="127"/>
      <c r="D4529" s="127"/>
    </row>
    <row r="4530">
      <c r="A4530" s="127"/>
      <c r="B4530" s="127"/>
      <c r="C4530" s="127"/>
      <c r="D4530" s="127"/>
    </row>
    <row r="4531">
      <c r="A4531" s="127"/>
      <c r="B4531" s="127"/>
      <c r="C4531" s="127"/>
      <c r="D4531" s="127"/>
    </row>
    <row r="4532">
      <c r="A4532" s="127"/>
      <c r="B4532" s="127"/>
      <c r="C4532" s="127"/>
      <c r="D4532" s="127"/>
    </row>
    <row r="4533">
      <c r="A4533" s="127"/>
      <c r="B4533" s="127"/>
      <c r="C4533" s="127"/>
      <c r="D4533" s="127"/>
    </row>
    <row r="4534">
      <c r="A4534" s="127"/>
      <c r="B4534" s="127"/>
      <c r="C4534" s="127"/>
      <c r="D4534" s="127"/>
    </row>
    <row r="4535">
      <c r="A4535" s="127"/>
      <c r="B4535" s="127"/>
      <c r="C4535" s="127"/>
      <c r="D4535" s="127"/>
    </row>
    <row r="4536">
      <c r="A4536" s="127"/>
      <c r="B4536" s="127"/>
      <c r="C4536" s="127"/>
      <c r="D4536" s="127"/>
    </row>
    <row r="4537">
      <c r="A4537" s="127"/>
      <c r="B4537" s="127"/>
      <c r="C4537" s="127"/>
      <c r="D4537" s="127"/>
    </row>
    <row r="4538">
      <c r="A4538" s="127"/>
      <c r="B4538" s="127"/>
      <c r="C4538" s="127"/>
      <c r="D4538" s="127"/>
    </row>
    <row r="4539">
      <c r="A4539" s="127"/>
      <c r="B4539" s="127"/>
      <c r="C4539" s="127"/>
      <c r="D4539" s="127"/>
    </row>
    <row r="4540">
      <c r="A4540" s="127"/>
      <c r="B4540" s="127"/>
      <c r="C4540" s="127"/>
      <c r="D4540" s="127"/>
    </row>
    <row r="4541">
      <c r="A4541" s="127"/>
      <c r="B4541" s="127"/>
      <c r="C4541" s="127"/>
      <c r="D4541" s="127"/>
    </row>
    <row r="4542">
      <c r="A4542" s="127"/>
      <c r="B4542" s="127"/>
      <c r="C4542" s="127"/>
      <c r="D4542" s="127"/>
    </row>
    <row r="4543">
      <c r="A4543" s="127"/>
      <c r="B4543" s="127"/>
      <c r="C4543" s="127"/>
      <c r="D4543" s="127"/>
    </row>
    <row r="4544">
      <c r="A4544" s="127"/>
      <c r="B4544" s="127"/>
      <c r="C4544" s="127"/>
      <c r="D4544" s="127"/>
    </row>
    <row r="4545">
      <c r="A4545" s="127"/>
      <c r="B4545" s="127"/>
      <c r="C4545" s="127"/>
      <c r="D4545" s="127"/>
    </row>
    <row r="4546">
      <c r="A4546" s="127"/>
      <c r="B4546" s="127"/>
      <c r="C4546" s="127"/>
      <c r="D4546" s="127"/>
    </row>
    <row r="4547">
      <c r="A4547" s="127"/>
      <c r="B4547" s="127"/>
      <c r="C4547" s="127"/>
      <c r="D4547" s="127"/>
    </row>
    <row r="4548">
      <c r="A4548" s="127"/>
      <c r="B4548" s="127"/>
      <c r="C4548" s="127"/>
      <c r="D4548" s="127"/>
    </row>
    <row r="4549">
      <c r="A4549" s="127"/>
      <c r="B4549" s="127"/>
      <c r="C4549" s="127"/>
      <c r="D4549" s="127"/>
    </row>
    <row r="4550">
      <c r="A4550" s="127"/>
      <c r="B4550" s="127"/>
      <c r="C4550" s="127"/>
      <c r="D4550" s="127"/>
    </row>
    <row r="4551">
      <c r="A4551" s="127"/>
      <c r="B4551" s="127"/>
      <c r="C4551" s="127"/>
      <c r="D4551" s="127"/>
    </row>
    <row r="4552">
      <c r="A4552" s="127"/>
      <c r="B4552" s="127"/>
      <c r="C4552" s="127"/>
      <c r="D4552" s="127"/>
    </row>
    <row r="4553">
      <c r="A4553" s="127"/>
      <c r="B4553" s="127"/>
      <c r="C4553" s="127"/>
      <c r="D4553" s="127"/>
    </row>
    <row r="4554">
      <c r="A4554" s="127"/>
      <c r="B4554" s="127"/>
      <c r="C4554" s="127"/>
      <c r="D4554" s="127"/>
    </row>
    <row r="4555">
      <c r="A4555" s="127"/>
      <c r="B4555" s="127"/>
      <c r="C4555" s="127"/>
      <c r="D4555" s="127"/>
    </row>
    <row r="4556">
      <c r="A4556" s="127"/>
      <c r="B4556" s="127"/>
      <c r="C4556" s="127"/>
      <c r="D4556" s="127"/>
    </row>
    <row r="4557">
      <c r="A4557" s="127"/>
      <c r="B4557" s="127"/>
      <c r="C4557" s="127"/>
      <c r="D4557" s="127"/>
    </row>
    <row r="4558">
      <c r="A4558" s="127"/>
      <c r="B4558" s="127"/>
      <c r="C4558" s="127"/>
      <c r="D4558" s="127"/>
    </row>
    <row r="4559">
      <c r="A4559" s="127"/>
      <c r="B4559" s="127"/>
      <c r="C4559" s="127"/>
      <c r="D4559" s="127"/>
    </row>
    <row r="4560">
      <c r="A4560" s="127"/>
      <c r="B4560" s="127"/>
      <c r="C4560" s="127"/>
      <c r="D4560" s="127"/>
    </row>
    <row r="4561">
      <c r="A4561" s="127"/>
      <c r="B4561" s="127"/>
      <c r="C4561" s="127"/>
      <c r="D4561" s="127"/>
    </row>
    <row r="4562">
      <c r="A4562" s="127"/>
      <c r="B4562" s="127"/>
      <c r="C4562" s="127"/>
      <c r="D4562" s="127"/>
    </row>
    <row r="4563">
      <c r="A4563" s="127"/>
      <c r="B4563" s="127"/>
      <c r="C4563" s="127"/>
      <c r="D4563" s="127"/>
    </row>
    <row r="4564">
      <c r="A4564" s="127"/>
      <c r="B4564" s="127"/>
      <c r="C4564" s="127"/>
      <c r="D4564" s="127"/>
    </row>
    <row r="4565">
      <c r="A4565" s="127"/>
      <c r="B4565" s="127"/>
      <c r="C4565" s="127"/>
      <c r="D4565" s="127"/>
    </row>
    <row r="4566">
      <c r="A4566" s="127"/>
      <c r="B4566" s="127"/>
      <c r="C4566" s="127"/>
      <c r="D4566" s="127"/>
    </row>
    <row r="4567">
      <c r="A4567" s="127"/>
      <c r="B4567" s="127"/>
      <c r="C4567" s="127"/>
      <c r="D4567" s="127"/>
    </row>
    <row r="4568">
      <c r="A4568" s="127"/>
      <c r="B4568" s="127"/>
      <c r="C4568" s="127"/>
      <c r="D4568" s="127"/>
    </row>
    <row r="4569">
      <c r="A4569" s="127"/>
      <c r="B4569" s="127"/>
      <c r="C4569" s="127"/>
      <c r="D4569" s="127"/>
    </row>
    <row r="4570">
      <c r="A4570" s="127"/>
      <c r="B4570" s="127"/>
      <c r="C4570" s="127"/>
      <c r="D4570" s="127"/>
    </row>
    <row r="4571">
      <c r="A4571" s="127"/>
      <c r="B4571" s="127"/>
      <c r="C4571" s="127"/>
      <c r="D4571" s="127"/>
    </row>
    <row r="4572">
      <c r="A4572" s="127"/>
      <c r="B4572" s="127"/>
      <c r="C4572" s="127"/>
      <c r="D4572" s="127"/>
    </row>
    <row r="4573">
      <c r="A4573" s="127"/>
      <c r="B4573" s="127"/>
      <c r="C4573" s="127"/>
      <c r="D4573" s="127"/>
    </row>
    <row r="4574">
      <c r="A4574" s="127"/>
      <c r="B4574" s="127"/>
      <c r="C4574" s="127"/>
      <c r="D4574" s="127"/>
    </row>
    <row r="4575">
      <c r="A4575" s="127"/>
      <c r="B4575" s="127"/>
      <c r="C4575" s="127"/>
      <c r="D4575" s="127"/>
    </row>
    <row r="4576">
      <c r="A4576" s="127"/>
      <c r="B4576" s="127"/>
      <c r="C4576" s="127"/>
      <c r="D4576" s="127"/>
    </row>
    <row r="4577">
      <c r="A4577" s="127"/>
      <c r="B4577" s="127"/>
      <c r="C4577" s="127"/>
      <c r="D4577" s="127"/>
    </row>
    <row r="4578">
      <c r="A4578" s="127"/>
      <c r="B4578" s="127"/>
      <c r="C4578" s="127"/>
      <c r="D4578" s="127"/>
    </row>
    <row r="4579">
      <c r="A4579" s="127"/>
      <c r="B4579" s="127"/>
      <c r="C4579" s="127"/>
      <c r="D4579" s="127"/>
    </row>
    <row r="4580">
      <c r="A4580" s="127"/>
      <c r="B4580" s="127"/>
      <c r="C4580" s="127"/>
      <c r="D4580" s="127"/>
    </row>
    <row r="4581">
      <c r="A4581" s="127"/>
      <c r="B4581" s="127"/>
      <c r="C4581" s="127"/>
      <c r="D4581" s="127"/>
    </row>
    <row r="4582">
      <c r="A4582" s="127"/>
      <c r="B4582" s="127"/>
      <c r="C4582" s="127"/>
      <c r="D4582" s="127"/>
    </row>
    <row r="4583">
      <c r="A4583" s="127"/>
      <c r="B4583" s="127"/>
      <c r="C4583" s="127"/>
      <c r="D4583" s="127"/>
    </row>
    <row r="4584">
      <c r="A4584" s="127"/>
      <c r="B4584" s="127"/>
      <c r="C4584" s="127"/>
      <c r="D4584" s="127"/>
    </row>
    <row r="4585">
      <c r="A4585" s="127"/>
      <c r="B4585" s="127"/>
      <c r="C4585" s="127"/>
      <c r="D4585" s="127"/>
    </row>
    <row r="4586">
      <c r="A4586" s="127"/>
      <c r="B4586" s="127"/>
      <c r="C4586" s="127"/>
      <c r="D4586" s="127"/>
    </row>
    <row r="4587">
      <c r="A4587" s="127"/>
      <c r="B4587" s="127"/>
      <c r="C4587" s="127"/>
      <c r="D4587" s="127"/>
    </row>
    <row r="4588">
      <c r="A4588" s="127"/>
      <c r="B4588" s="127"/>
      <c r="C4588" s="127"/>
      <c r="D4588" s="127"/>
    </row>
    <row r="4589">
      <c r="A4589" s="127"/>
      <c r="B4589" s="127"/>
      <c r="C4589" s="127"/>
      <c r="D4589" s="127"/>
    </row>
    <row r="4590">
      <c r="A4590" s="127"/>
      <c r="B4590" s="127"/>
      <c r="C4590" s="127"/>
      <c r="D4590" s="127"/>
    </row>
    <row r="4591">
      <c r="A4591" s="127"/>
      <c r="B4591" s="127"/>
      <c r="C4591" s="127"/>
      <c r="D4591" s="127"/>
    </row>
    <row r="4592">
      <c r="A4592" s="127"/>
      <c r="B4592" s="127"/>
      <c r="C4592" s="127"/>
      <c r="D4592" s="127"/>
    </row>
    <row r="4593">
      <c r="A4593" s="127"/>
      <c r="B4593" s="127"/>
      <c r="C4593" s="127"/>
      <c r="D4593" s="127"/>
    </row>
    <row r="4594">
      <c r="A4594" s="127"/>
      <c r="B4594" s="127"/>
      <c r="C4594" s="127"/>
      <c r="D4594" s="127"/>
    </row>
    <row r="4595">
      <c r="A4595" s="127"/>
      <c r="B4595" s="127"/>
      <c r="C4595" s="127"/>
      <c r="D4595" s="127"/>
    </row>
    <row r="4596">
      <c r="A4596" s="127"/>
      <c r="B4596" s="127"/>
      <c r="C4596" s="127"/>
      <c r="D4596" s="127"/>
    </row>
    <row r="4597">
      <c r="A4597" s="127"/>
      <c r="B4597" s="127"/>
      <c r="C4597" s="127"/>
      <c r="D4597" s="127"/>
    </row>
    <row r="4598">
      <c r="A4598" s="127"/>
      <c r="B4598" s="127"/>
      <c r="C4598" s="127"/>
      <c r="D4598" s="127"/>
    </row>
    <row r="4599">
      <c r="A4599" s="127"/>
      <c r="B4599" s="127"/>
      <c r="C4599" s="127"/>
      <c r="D4599" s="127"/>
    </row>
    <row r="4600">
      <c r="A4600" s="127"/>
      <c r="B4600" s="127"/>
      <c r="C4600" s="127"/>
      <c r="D4600" s="127"/>
    </row>
    <row r="4601">
      <c r="A4601" s="127"/>
      <c r="B4601" s="127"/>
      <c r="C4601" s="127"/>
      <c r="D4601" s="127"/>
    </row>
    <row r="4602">
      <c r="A4602" s="127"/>
      <c r="B4602" s="127"/>
      <c r="C4602" s="127"/>
      <c r="D4602" s="127"/>
    </row>
    <row r="4603">
      <c r="A4603" s="127"/>
      <c r="B4603" s="127"/>
      <c r="C4603" s="127"/>
      <c r="D4603" s="127"/>
    </row>
    <row r="4604">
      <c r="A4604" s="127"/>
      <c r="B4604" s="127"/>
      <c r="C4604" s="127"/>
      <c r="D4604" s="127"/>
    </row>
    <row r="4605">
      <c r="A4605" s="127"/>
      <c r="B4605" s="127"/>
      <c r="C4605" s="127"/>
      <c r="D4605" s="127"/>
    </row>
    <row r="4606">
      <c r="A4606" s="127"/>
      <c r="B4606" s="127"/>
      <c r="C4606" s="127"/>
      <c r="D4606" s="127"/>
    </row>
    <row r="4607">
      <c r="A4607" s="127"/>
      <c r="B4607" s="127"/>
      <c r="C4607" s="127"/>
      <c r="D4607" s="127"/>
    </row>
    <row r="4608">
      <c r="A4608" s="127"/>
      <c r="B4608" s="127"/>
      <c r="C4608" s="127"/>
      <c r="D4608" s="127"/>
    </row>
    <row r="4609">
      <c r="A4609" s="127"/>
      <c r="B4609" s="127"/>
      <c r="C4609" s="127"/>
      <c r="D4609" s="127"/>
    </row>
    <row r="4610">
      <c r="A4610" s="127"/>
      <c r="B4610" s="127"/>
      <c r="C4610" s="127"/>
      <c r="D4610" s="127"/>
    </row>
    <row r="4611">
      <c r="A4611" s="127"/>
      <c r="B4611" s="127"/>
      <c r="C4611" s="127"/>
      <c r="D4611" s="127"/>
    </row>
    <row r="4612">
      <c r="A4612" s="127"/>
      <c r="B4612" s="127"/>
      <c r="C4612" s="127"/>
      <c r="D4612" s="127"/>
    </row>
    <row r="4613">
      <c r="A4613" s="127"/>
      <c r="B4613" s="127"/>
      <c r="C4613" s="127"/>
      <c r="D4613" s="127"/>
    </row>
    <row r="4614">
      <c r="A4614" s="127"/>
      <c r="B4614" s="127"/>
      <c r="C4614" s="127"/>
      <c r="D4614" s="127"/>
    </row>
    <row r="4615">
      <c r="A4615" s="127"/>
      <c r="B4615" s="127"/>
      <c r="C4615" s="127"/>
      <c r="D4615" s="127"/>
    </row>
    <row r="4616">
      <c r="A4616" s="127"/>
      <c r="B4616" s="127"/>
      <c r="C4616" s="127"/>
      <c r="D4616" s="127"/>
    </row>
    <row r="4617">
      <c r="A4617" s="127"/>
      <c r="B4617" s="127"/>
      <c r="C4617" s="127"/>
      <c r="D4617" s="127"/>
    </row>
    <row r="4618">
      <c r="A4618" s="127"/>
      <c r="B4618" s="127"/>
      <c r="C4618" s="127"/>
      <c r="D4618" s="127"/>
    </row>
    <row r="4619">
      <c r="A4619" s="127"/>
      <c r="B4619" s="127"/>
      <c r="C4619" s="127"/>
      <c r="D4619" s="127"/>
    </row>
    <row r="4620">
      <c r="A4620" s="127"/>
      <c r="B4620" s="127"/>
      <c r="C4620" s="127"/>
      <c r="D4620" s="127"/>
    </row>
    <row r="4621">
      <c r="A4621" s="127"/>
      <c r="B4621" s="127"/>
      <c r="C4621" s="127"/>
      <c r="D4621" s="127"/>
    </row>
    <row r="4622">
      <c r="A4622" s="127"/>
      <c r="B4622" s="127"/>
      <c r="C4622" s="127"/>
      <c r="D4622" s="127"/>
    </row>
    <row r="4623">
      <c r="A4623" s="127"/>
      <c r="B4623" s="127"/>
      <c r="C4623" s="127"/>
      <c r="D4623" s="127"/>
    </row>
    <row r="4624">
      <c r="A4624" s="127"/>
      <c r="B4624" s="127"/>
      <c r="C4624" s="127"/>
      <c r="D4624" s="127"/>
    </row>
    <row r="4625">
      <c r="A4625" s="127"/>
      <c r="B4625" s="127"/>
      <c r="C4625" s="127"/>
      <c r="D4625" s="127"/>
    </row>
    <row r="4626">
      <c r="A4626" s="127"/>
      <c r="B4626" s="127"/>
      <c r="C4626" s="127"/>
      <c r="D4626" s="127"/>
    </row>
    <row r="4627">
      <c r="A4627" s="127"/>
      <c r="B4627" s="127"/>
      <c r="C4627" s="127"/>
      <c r="D4627" s="127"/>
    </row>
    <row r="4628">
      <c r="A4628" s="127"/>
      <c r="B4628" s="127"/>
      <c r="C4628" s="127"/>
      <c r="D4628" s="127"/>
    </row>
    <row r="4629">
      <c r="A4629" s="127"/>
      <c r="B4629" s="127"/>
      <c r="C4629" s="127"/>
      <c r="D4629" s="127"/>
    </row>
    <row r="4630">
      <c r="A4630" s="127"/>
      <c r="B4630" s="127"/>
      <c r="C4630" s="127"/>
      <c r="D4630" s="127"/>
    </row>
    <row r="4631">
      <c r="A4631" s="127"/>
      <c r="B4631" s="127"/>
      <c r="C4631" s="127"/>
      <c r="D4631" s="127"/>
    </row>
    <row r="4632">
      <c r="A4632" s="127"/>
      <c r="B4632" s="127"/>
      <c r="C4632" s="127"/>
      <c r="D4632" s="127"/>
    </row>
    <row r="4633">
      <c r="A4633" s="127"/>
      <c r="B4633" s="127"/>
      <c r="C4633" s="127"/>
      <c r="D4633" s="127"/>
    </row>
    <row r="4634">
      <c r="A4634" s="127"/>
      <c r="B4634" s="127"/>
      <c r="C4634" s="127"/>
      <c r="D4634" s="127"/>
    </row>
    <row r="4635">
      <c r="A4635" s="127"/>
      <c r="B4635" s="127"/>
      <c r="C4635" s="127"/>
      <c r="D4635" s="127"/>
    </row>
    <row r="4636">
      <c r="A4636" s="127"/>
      <c r="B4636" s="127"/>
      <c r="C4636" s="127"/>
      <c r="D4636" s="127"/>
    </row>
    <row r="4637">
      <c r="A4637" s="127"/>
      <c r="B4637" s="127"/>
      <c r="C4637" s="127"/>
      <c r="D4637" s="127"/>
    </row>
    <row r="4638">
      <c r="A4638" s="127"/>
      <c r="B4638" s="127"/>
      <c r="C4638" s="127"/>
      <c r="D4638" s="127"/>
    </row>
    <row r="4639">
      <c r="A4639" s="127"/>
      <c r="B4639" s="127"/>
      <c r="C4639" s="127"/>
      <c r="D4639" s="127"/>
    </row>
    <row r="4640">
      <c r="A4640" s="127"/>
      <c r="B4640" s="127"/>
      <c r="C4640" s="127"/>
      <c r="D4640" s="127"/>
    </row>
    <row r="4641">
      <c r="A4641" s="127"/>
      <c r="B4641" s="127"/>
      <c r="C4641" s="127"/>
      <c r="D4641" s="127"/>
    </row>
    <row r="4642">
      <c r="A4642" s="127"/>
      <c r="B4642" s="127"/>
      <c r="C4642" s="127"/>
      <c r="D4642" s="127"/>
    </row>
    <row r="4643">
      <c r="A4643" s="127"/>
      <c r="B4643" s="127"/>
      <c r="C4643" s="127"/>
      <c r="D4643" s="127"/>
    </row>
    <row r="4644">
      <c r="A4644" s="127"/>
      <c r="B4644" s="127"/>
      <c r="C4644" s="127"/>
      <c r="D4644" s="127"/>
    </row>
    <row r="4645">
      <c r="A4645" s="127"/>
      <c r="B4645" s="127"/>
      <c r="C4645" s="127"/>
      <c r="D4645" s="127"/>
    </row>
    <row r="4646">
      <c r="A4646" s="127"/>
      <c r="B4646" s="127"/>
      <c r="C4646" s="127"/>
      <c r="D4646" s="127"/>
    </row>
    <row r="4647">
      <c r="A4647" s="127"/>
      <c r="B4647" s="127"/>
      <c r="C4647" s="127"/>
      <c r="D4647" s="127"/>
    </row>
    <row r="4648">
      <c r="A4648" s="127"/>
      <c r="B4648" s="127"/>
      <c r="C4648" s="127"/>
      <c r="D4648" s="127"/>
    </row>
    <row r="4649">
      <c r="A4649" s="127"/>
      <c r="B4649" s="127"/>
      <c r="C4649" s="127"/>
      <c r="D4649" s="127"/>
    </row>
    <row r="4650">
      <c r="A4650" s="127"/>
      <c r="B4650" s="127"/>
      <c r="C4650" s="127"/>
      <c r="D4650" s="127"/>
    </row>
    <row r="4651">
      <c r="A4651" s="127"/>
      <c r="B4651" s="127"/>
      <c r="C4651" s="127"/>
      <c r="D4651" s="127"/>
    </row>
    <row r="4652">
      <c r="A4652" s="127"/>
      <c r="B4652" s="127"/>
      <c r="C4652" s="127"/>
      <c r="D4652" s="127"/>
    </row>
    <row r="4653">
      <c r="A4653" s="127"/>
      <c r="B4653" s="127"/>
      <c r="C4653" s="127"/>
      <c r="D4653" s="127"/>
    </row>
    <row r="4654">
      <c r="A4654" s="127"/>
      <c r="B4654" s="127"/>
      <c r="C4654" s="127"/>
      <c r="D4654" s="127"/>
    </row>
    <row r="4655">
      <c r="A4655" s="127"/>
      <c r="B4655" s="127"/>
      <c r="C4655" s="127"/>
      <c r="D4655" s="127"/>
    </row>
    <row r="4656">
      <c r="A4656" s="127"/>
      <c r="B4656" s="127"/>
      <c r="C4656" s="127"/>
      <c r="D4656" s="127"/>
    </row>
    <row r="4657">
      <c r="A4657" s="127"/>
      <c r="B4657" s="127"/>
      <c r="C4657" s="127"/>
      <c r="D4657" s="127"/>
    </row>
    <row r="4658">
      <c r="A4658" s="127"/>
      <c r="B4658" s="127"/>
      <c r="C4658" s="127"/>
      <c r="D4658" s="127"/>
    </row>
    <row r="4659">
      <c r="A4659" s="127"/>
      <c r="B4659" s="127"/>
      <c r="C4659" s="127"/>
      <c r="D4659" s="127"/>
    </row>
    <row r="4660">
      <c r="A4660" s="127"/>
      <c r="B4660" s="127"/>
      <c r="C4660" s="127"/>
      <c r="D4660" s="127"/>
    </row>
    <row r="4661">
      <c r="A4661" s="127"/>
      <c r="B4661" s="127"/>
      <c r="C4661" s="127"/>
      <c r="D4661" s="127"/>
    </row>
    <row r="4662">
      <c r="A4662" s="127"/>
      <c r="B4662" s="127"/>
      <c r="C4662" s="127"/>
      <c r="D4662" s="127"/>
    </row>
    <row r="4663">
      <c r="A4663" s="127"/>
      <c r="B4663" s="127"/>
      <c r="C4663" s="127"/>
      <c r="D4663" s="127"/>
    </row>
    <row r="4664">
      <c r="A4664" s="127"/>
      <c r="B4664" s="127"/>
      <c r="C4664" s="127"/>
      <c r="D4664" s="127"/>
    </row>
    <row r="4665">
      <c r="A4665" s="127"/>
      <c r="B4665" s="127"/>
      <c r="C4665" s="127"/>
      <c r="D4665" s="127"/>
    </row>
    <row r="4666">
      <c r="A4666" s="127"/>
      <c r="B4666" s="127"/>
      <c r="C4666" s="127"/>
      <c r="D4666" s="127"/>
    </row>
    <row r="4667">
      <c r="A4667" s="127"/>
      <c r="B4667" s="127"/>
      <c r="C4667" s="127"/>
      <c r="D4667" s="127"/>
    </row>
    <row r="4668">
      <c r="A4668" s="127"/>
      <c r="B4668" s="127"/>
      <c r="C4668" s="127"/>
      <c r="D4668" s="127"/>
    </row>
    <row r="4669">
      <c r="A4669" s="127"/>
      <c r="B4669" s="127"/>
      <c r="C4669" s="127"/>
      <c r="D4669" s="127"/>
    </row>
    <row r="4670">
      <c r="A4670" s="127"/>
      <c r="B4670" s="127"/>
      <c r="C4670" s="127"/>
      <c r="D4670" s="127"/>
    </row>
    <row r="4671">
      <c r="A4671" s="127"/>
      <c r="B4671" s="127"/>
      <c r="C4671" s="127"/>
      <c r="D4671" s="127"/>
    </row>
    <row r="4672">
      <c r="A4672" s="127"/>
      <c r="B4672" s="127"/>
      <c r="C4672" s="127"/>
      <c r="D4672" s="127"/>
    </row>
    <row r="4673">
      <c r="A4673" s="127"/>
      <c r="B4673" s="127"/>
      <c r="C4673" s="127"/>
      <c r="D4673" s="127"/>
    </row>
    <row r="4674">
      <c r="A4674" s="127"/>
      <c r="B4674" s="127"/>
      <c r="C4674" s="127"/>
      <c r="D4674" s="127"/>
    </row>
    <row r="4675">
      <c r="A4675" s="127"/>
      <c r="B4675" s="127"/>
      <c r="C4675" s="127"/>
      <c r="D4675" s="127"/>
    </row>
    <row r="4676">
      <c r="A4676" s="127"/>
      <c r="B4676" s="127"/>
      <c r="C4676" s="127"/>
      <c r="D4676" s="127"/>
    </row>
    <row r="4677">
      <c r="A4677" s="127"/>
      <c r="B4677" s="127"/>
      <c r="C4677" s="127"/>
      <c r="D4677" s="127"/>
    </row>
    <row r="4678">
      <c r="A4678" s="127"/>
      <c r="B4678" s="127"/>
      <c r="C4678" s="127"/>
      <c r="D4678" s="127"/>
    </row>
    <row r="4679">
      <c r="A4679" s="127"/>
      <c r="B4679" s="127"/>
      <c r="C4679" s="127"/>
      <c r="D4679" s="127"/>
    </row>
    <row r="4680">
      <c r="A4680" s="127"/>
      <c r="B4680" s="127"/>
      <c r="C4680" s="127"/>
      <c r="D4680" s="127"/>
    </row>
    <row r="4681">
      <c r="A4681" s="127"/>
      <c r="B4681" s="127"/>
      <c r="C4681" s="127"/>
      <c r="D4681" s="127"/>
    </row>
    <row r="4682">
      <c r="A4682" s="127"/>
      <c r="B4682" s="127"/>
      <c r="C4682" s="127"/>
      <c r="D4682" s="127"/>
    </row>
    <row r="4683">
      <c r="A4683" s="127"/>
      <c r="B4683" s="127"/>
      <c r="C4683" s="127"/>
      <c r="D4683" s="127"/>
    </row>
    <row r="4684">
      <c r="A4684" s="127"/>
      <c r="B4684" s="127"/>
      <c r="C4684" s="127"/>
      <c r="D4684" s="127"/>
    </row>
    <row r="4685">
      <c r="A4685" s="127"/>
      <c r="B4685" s="127"/>
      <c r="C4685" s="127"/>
      <c r="D4685" s="127"/>
    </row>
    <row r="4686">
      <c r="A4686" s="127"/>
      <c r="B4686" s="127"/>
      <c r="C4686" s="127"/>
      <c r="D4686" s="127"/>
    </row>
    <row r="4687">
      <c r="A4687" s="127"/>
      <c r="B4687" s="127"/>
      <c r="C4687" s="127"/>
      <c r="D4687" s="127"/>
    </row>
    <row r="4688">
      <c r="A4688" s="127"/>
      <c r="B4688" s="127"/>
      <c r="C4688" s="127"/>
      <c r="D4688" s="127"/>
    </row>
    <row r="4689">
      <c r="A4689" s="127"/>
      <c r="B4689" s="127"/>
      <c r="C4689" s="127"/>
      <c r="D4689" s="127"/>
    </row>
    <row r="4690">
      <c r="A4690" s="127"/>
      <c r="B4690" s="127"/>
      <c r="C4690" s="127"/>
      <c r="D4690" s="127"/>
    </row>
    <row r="4691">
      <c r="A4691" s="127"/>
      <c r="B4691" s="127"/>
      <c r="C4691" s="127"/>
      <c r="D4691" s="127"/>
    </row>
    <row r="4692">
      <c r="A4692" s="127"/>
      <c r="B4692" s="127"/>
      <c r="C4692" s="127"/>
      <c r="D4692" s="127"/>
    </row>
    <row r="4693">
      <c r="A4693" s="127"/>
      <c r="B4693" s="127"/>
      <c r="C4693" s="127"/>
      <c r="D4693" s="127"/>
    </row>
    <row r="4694">
      <c r="A4694" s="127"/>
      <c r="B4694" s="127"/>
      <c r="C4694" s="127"/>
      <c r="D4694" s="127"/>
    </row>
    <row r="4695">
      <c r="A4695" s="127"/>
      <c r="B4695" s="127"/>
      <c r="C4695" s="127"/>
      <c r="D4695" s="127"/>
    </row>
    <row r="4696">
      <c r="A4696" s="127"/>
      <c r="B4696" s="127"/>
      <c r="C4696" s="127"/>
      <c r="D4696" s="127"/>
    </row>
    <row r="4697">
      <c r="A4697" s="127"/>
      <c r="B4697" s="127"/>
      <c r="C4697" s="127"/>
      <c r="D4697" s="127"/>
    </row>
    <row r="4698">
      <c r="A4698" s="127"/>
      <c r="B4698" s="127"/>
      <c r="C4698" s="127"/>
      <c r="D4698" s="127"/>
    </row>
    <row r="4699">
      <c r="A4699" s="127"/>
      <c r="B4699" s="127"/>
      <c r="C4699" s="127"/>
      <c r="D4699" s="127"/>
    </row>
    <row r="4700">
      <c r="A4700" s="127"/>
      <c r="B4700" s="127"/>
      <c r="C4700" s="127"/>
      <c r="D4700" s="127"/>
    </row>
    <row r="4701">
      <c r="A4701" s="127"/>
      <c r="B4701" s="127"/>
      <c r="C4701" s="127"/>
      <c r="D4701" s="127"/>
    </row>
    <row r="4702">
      <c r="A4702" s="127"/>
      <c r="B4702" s="127"/>
      <c r="C4702" s="127"/>
      <c r="D4702" s="127"/>
    </row>
    <row r="4703">
      <c r="A4703" s="127"/>
      <c r="B4703" s="127"/>
      <c r="C4703" s="127"/>
      <c r="D4703" s="127"/>
    </row>
    <row r="4704">
      <c r="A4704" s="127"/>
      <c r="B4704" s="127"/>
      <c r="C4704" s="127"/>
      <c r="D4704" s="127"/>
    </row>
    <row r="4705">
      <c r="A4705" s="127"/>
      <c r="B4705" s="127"/>
      <c r="C4705" s="127"/>
      <c r="D4705" s="127"/>
    </row>
    <row r="4706">
      <c r="A4706" s="127"/>
      <c r="B4706" s="127"/>
      <c r="C4706" s="127"/>
      <c r="D4706" s="127"/>
    </row>
    <row r="4707">
      <c r="A4707" s="127"/>
      <c r="B4707" s="127"/>
      <c r="C4707" s="127"/>
      <c r="D4707" s="127"/>
    </row>
    <row r="4708">
      <c r="A4708" s="127"/>
      <c r="B4708" s="127"/>
      <c r="C4708" s="127"/>
      <c r="D4708" s="127"/>
    </row>
    <row r="4709">
      <c r="A4709" s="127"/>
      <c r="B4709" s="127"/>
      <c r="C4709" s="127"/>
      <c r="D4709" s="127"/>
    </row>
    <row r="4710">
      <c r="A4710" s="127"/>
      <c r="B4710" s="127"/>
      <c r="C4710" s="127"/>
      <c r="D4710" s="127"/>
    </row>
    <row r="4711">
      <c r="A4711" s="127"/>
      <c r="B4711" s="127"/>
      <c r="C4711" s="127"/>
      <c r="D4711" s="127"/>
    </row>
    <row r="4712">
      <c r="A4712" s="127"/>
      <c r="B4712" s="127"/>
      <c r="C4712" s="127"/>
      <c r="D4712" s="127"/>
    </row>
    <row r="4713">
      <c r="A4713" s="127"/>
      <c r="B4713" s="127"/>
      <c r="C4713" s="127"/>
      <c r="D4713" s="127"/>
    </row>
    <row r="4714">
      <c r="A4714" s="127"/>
      <c r="B4714" s="127"/>
      <c r="C4714" s="127"/>
      <c r="D4714" s="127"/>
    </row>
    <row r="4715">
      <c r="A4715" s="127"/>
      <c r="B4715" s="127"/>
      <c r="C4715" s="127"/>
      <c r="D4715" s="127"/>
    </row>
    <row r="4716">
      <c r="A4716" s="127"/>
      <c r="B4716" s="127"/>
      <c r="C4716" s="127"/>
      <c r="D4716" s="127"/>
    </row>
    <row r="4717">
      <c r="A4717" s="127"/>
      <c r="B4717" s="127"/>
      <c r="C4717" s="127"/>
      <c r="D4717" s="127"/>
    </row>
    <row r="4718">
      <c r="A4718" s="127"/>
      <c r="B4718" s="127"/>
      <c r="C4718" s="127"/>
      <c r="D4718" s="127"/>
    </row>
    <row r="4719">
      <c r="A4719" s="127"/>
      <c r="B4719" s="127"/>
      <c r="C4719" s="127"/>
      <c r="D4719" s="127"/>
    </row>
    <row r="4720">
      <c r="A4720" s="127"/>
      <c r="B4720" s="127"/>
      <c r="C4720" s="127"/>
      <c r="D4720" s="127"/>
    </row>
    <row r="4721">
      <c r="A4721" s="127"/>
      <c r="B4721" s="127"/>
      <c r="C4721" s="127"/>
      <c r="D4721" s="127"/>
    </row>
    <row r="4722">
      <c r="A4722" s="127"/>
      <c r="B4722" s="127"/>
      <c r="C4722" s="127"/>
      <c r="D4722" s="127"/>
    </row>
    <row r="4723">
      <c r="A4723" s="127"/>
      <c r="B4723" s="127"/>
      <c r="C4723" s="127"/>
      <c r="D4723" s="127"/>
    </row>
    <row r="4724">
      <c r="A4724" s="127"/>
      <c r="B4724" s="127"/>
      <c r="C4724" s="127"/>
      <c r="D4724" s="127"/>
    </row>
    <row r="4725">
      <c r="A4725" s="127"/>
      <c r="B4725" s="127"/>
      <c r="C4725" s="127"/>
      <c r="D4725" s="127"/>
    </row>
    <row r="4726">
      <c r="A4726" s="127"/>
      <c r="B4726" s="127"/>
      <c r="C4726" s="127"/>
      <c r="D4726" s="127"/>
    </row>
    <row r="4727">
      <c r="A4727" s="127"/>
      <c r="B4727" s="127"/>
      <c r="C4727" s="127"/>
      <c r="D4727" s="127"/>
    </row>
    <row r="4728">
      <c r="A4728" s="127"/>
      <c r="B4728" s="127"/>
      <c r="C4728" s="127"/>
      <c r="D4728" s="127"/>
    </row>
    <row r="4729">
      <c r="A4729" s="127"/>
      <c r="B4729" s="127"/>
      <c r="C4729" s="127"/>
      <c r="D4729" s="127"/>
    </row>
    <row r="4730">
      <c r="A4730" s="127"/>
      <c r="B4730" s="127"/>
      <c r="C4730" s="127"/>
      <c r="D4730" s="127"/>
    </row>
    <row r="4731">
      <c r="A4731" s="127"/>
      <c r="B4731" s="127"/>
      <c r="C4731" s="127"/>
      <c r="D4731" s="127"/>
    </row>
    <row r="4732">
      <c r="A4732" s="127"/>
      <c r="B4732" s="127"/>
      <c r="C4732" s="127"/>
      <c r="D4732" s="127"/>
    </row>
    <row r="4733">
      <c r="A4733" s="127"/>
      <c r="B4733" s="127"/>
      <c r="C4733" s="127"/>
      <c r="D4733" s="127"/>
    </row>
    <row r="4734">
      <c r="A4734" s="127"/>
      <c r="B4734" s="127"/>
      <c r="C4734" s="127"/>
      <c r="D4734" s="127"/>
    </row>
    <row r="4735">
      <c r="A4735" s="127"/>
      <c r="B4735" s="127"/>
      <c r="C4735" s="127"/>
      <c r="D4735" s="127"/>
    </row>
    <row r="4736">
      <c r="A4736" s="127"/>
      <c r="B4736" s="127"/>
      <c r="C4736" s="127"/>
      <c r="D4736" s="127"/>
    </row>
    <row r="4737">
      <c r="A4737" s="127"/>
      <c r="B4737" s="127"/>
      <c r="C4737" s="127"/>
      <c r="D4737" s="127"/>
    </row>
    <row r="4738">
      <c r="A4738" s="127"/>
      <c r="B4738" s="127"/>
      <c r="C4738" s="127"/>
      <c r="D4738" s="127"/>
    </row>
    <row r="4739">
      <c r="A4739" s="127"/>
      <c r="B4739" s="127"/>
      <c r="C4739" s="127"/>
      <c r="D4739" s="127"/>
    </row>
    <row r="4740">
      <c r="A4740" s="127"/>
      <c r="B4740" s="127"/>
      <c r="C4740" s="127"/>
      <c r="D4740" s="127"/>
    </row>
    <row r="4741">
      <c r="A4741" s="127"/>
      <c r="B4741" s="127"/>
      <c r="C4741" s="127"/>
      <c r="D4741" s="127"/>
    </row>
    <row r="4742">
      <c r="A4742" s="127"/>
      <c r="B4742" s="127"/>
      <c r="C4742" s="127"/>
      <c r="D4742" s="127"/>
    </row>
    <row r="4743">
      <c r="A4743" s="127"/>
      <c r="B4743" s="127"/>
      <c r="C4743" s="127"/>
      <c r="D4743" s="127"/>
    </row>
    <row r="4744">
      <c r="A4744" s="127"/>
      <c r="B4744" s="127"/>
      <c r="C4744" s="127"/>
      <c r="D4744" s="127"/>
    </row>
    <row r="4745">
      <c r="A4745" s="127"/>
      <c r="B4745" s="127"/>
      <c r="C4745" s="127"/>
      <c r="D4745" s="127"/>
    </row>
    <row r="4746">
      <c r="A4746" s="127"/>
      <c r="B4746" s="127"/>
      <c r="C4746" s="127"/>
      <c r="D4746" s="127"/>
    </row>
    <row r="4747">
      <c r="A4747" s="127"/>
      <c r="B4747" s="127"/>
      <c r="C4747" s="127"/>
      <c r="D4747" s="127"/>
    </row>
    <row r="4748">
      <c r="A4748" s="127"/>
      <c r="B4748" s="127"/>
      <c r="C4748" s="127"/>
      <c r="D4748" s="127"/>
    </row>
    <row r="4749">
      <c r="A4749" s="127"/>
      <c r="B4749" s="127"/>
      <c r="C4749" s="127"/>
      <c r="D4749" s="127"/>
    </row>
    <row r="4750">
      <c r="A4750" s="127"/>
      <c r="B4750" s="127"/>
      <c r="C4750" s="127"/>
      <c r="D4750" s="127"/>
    </row>
    <row r="4751">
      <c r="A4751" s="127"/>
      <c r="B4751" s="127"/>
      <c r="C4751" s="127"/>
      <c r="D4751" s="127"/>
    </row>
    <row r="4752">
      <c r="A4752" s="127"/>
      <c r="B4752" s="127"/>
      <c r="C4752" s="127"/>
      <c r="D4752" s="127"/>
    </row>
    <row r="4753">
      <c r="A4753" s="127"/>
      <c r="B4753" s="127"/>
      <c r="C4753" s="127"/>
      <c r="D4753" s="127"/>
    </row>
    <row r="4754">
      <c r="A4754" s="127"/>
      <c r="B4754" s="127"/>
      <c r="C4754" s="127"/>
      <c r="D4754" s="127"/>
    </row>
    <row r="4755">
      <c r="A4755" s="127"/>
      <c r="B4755" s="127"/>
      <c r="C4755" s="127"/>
      <c r="D4755" s="127"/>
    </row>
    <row r="4756">
      <c r="A4756" s="127"/>
      <c r="B4756" s="127"/>
      <c r="C4756" s="127"/>
      <c r="D4756" s="127"/>
    </row>
    <row r="4757">
      <c r="A4757" s="127"/>
      <c r="B4757" s="127"/>
      <c r="C4757" s="127"/>
      <c r="D4757" s="127"/>
    </row>
    <row r="4758">
      <c r="A4758" s="127"/>
      <c r="B4758" s="127"/>
      <c r="C4758" s="127"/>
      <c r="D4758" s="127"/>
    </row>
    <row r="4759">
      <c r="A4759" s="127"/>
      <c r="B4759" s="127"/>
      <c r="C4759" s="127"/>
      <c r="D4759" s="127"/>
    </row>
    <row r="4760">
      <c r="A4760" s="127"/>
      <c r="B4760" s="127"/>
      <c r="C4760" s="127"/>
      <c r="D4760" s="127"/>
    </row>
    <row r="4761">
      <c r="A4761" s="127"/>
      <c r="B4761" s="127"/>
      <c r="C4761" s="127"/>
      <c r="D4761" s="127"/>
    </row>
    <row r="4762">
      <c r="A4762" s="127"/>
      <c r="B4762" s="127"/>
      <c r="C4762" s="127"/>
      <c r="D4762" s="127"/>
    </row>
    <row r="4763">
      <c r="A4763" s="127"/>
      <c r="B4763" s="127"/>
      <c r="C4763" s="127"/>
      <c r="D4763" s="127"/>
    </row>
    <row r="4764">
      <c r="A4764" s="127"/>
      <c r="B4764" s="127"/>
      <c r="C4764" s="127"/>
      <c r="D4764" s="127"/>
    </row>
    <row r="4765">
      <c r="A4765" s="127"/>
      <c r="B4765" s="127"/>
      <c r="C4765" s="127"/>
      <c r="D4765" s="127"/>
    </row>
    <row r="4766">
      <c r="A4766" s="127"/>
      <c r="B4766" s="127"/>
      <c r="C4766" s="127"/>
      <c r="D4766" s="127"/>
    </row>
    <row r="4767">
      <c r="A4767" s="127"/>
      <c r="B4767" s="127"/>
      <c r="C4767" s="127"/>
      <c r="D4767" s="127"/>
    </row>
    <row r="4768">
      <c r="A4768" s="127"/>
      <c r="B4768" s="127"/>
      <c r="C4768" s="127"/>
      <c r="D4768" s="127"/>
    </row>
    <row r="4769">
      <c r="A4769" s="127"/>
      <c r="B4769" s="127"/>
      <c r="C4769" s="127"/>
      <c r="D4769" s="127"/>
    </row>
    <row r="4770">
      <c r="A4770" s="127"/>
      <c r="B4770" s="127"/>
      <c r="C4770" s="127"/>
      <c r="D4770" s="127"/>
    </row>
    <row r="4771">
      <c r="A4771" s="127"/>
      <c r="B4771" s="127"/>
      <c r="C4771" s="127"/>
      <c r="D4771" s="127"/>
    </row>
    <row r="4772">
      <c r="A4772" s="127"/>
      <c r="B4772" s="127"/>
      <c r="C4772" s="127"/>
      <c r="D4772" s="127"/>
    </row>
    <row r="4773">
      <c r="A4773" s="127"/>
      <c r="B4773" s="127"/>
      <c r="C4773" s="127"/>
      <c r="D4773" s="127"/>
    </row>
    <row r="4774">
      <c r="A4774" s="127"/>
      <c r="B4774" s="127"/>
      <c r="C4774" s="127"/>
      <c r="D4774" s="127"/>
    </row>
    <row r="4775">
      <c r="A4775" s="127"/>
      <c r="B4775" s="127"/>
      <c r="C4775" s="127"/>
      <c r="D4775" s="127"/>
    </row>
    <row r="4776">
      <c r="A4776" s="127"/>
      <c r="B4776" s="127"/>
      <c r="C4776" s="127"/>
      <c r="D4776" s="127"/>
    </row>
    <row r="4777">
      <c r="A4777" s="127"/>
      <c r="B4777" s="127"/>
      <c r="C4777" s="127"/>
      <c r="D4777" s="127"/>
    </row>
    <row r="4778">
      <c r="A4778" s="127"/>
      <c r="B4778" s="127"/>
      <c r="C4778" s="127"/>
      <c r="D4778" s="127"/>
    </row>
    <row r="4779">
      <c r="A4779" s="127"/>
      <c r="B4779" s="127"/>
      <c r="C4779" s="127"/>
      <c r="D4779" s="127"/>
    </row>
    <row r="4780">
      <c r="A4780" s="127"/>
      <c r="B4780" s="127"/>
      <c r="C4780" s="127"/>
      <c r="D4780" s="127"/>
    </row>
    <row r="4781">
      <c r="A4781" s="127"/>
      <c r="B4781" s="127"/>
      <c r="C4781" s="127"/>
      <c r="D4781" s="127"/>
    </row>
    <row r="4782">
      <c r="A4782" s="127"/>
      <c r="B4782" s="127"/>
      <c r="C4782" s="127"/>
      <c r="D4782" s="127"/>
    </row>
    <row r="4783">
      <c r="A4783" s="127"/>
      <c r="B4783" s="127"/>
      <c r="C4783" s="127"/>
      <c r="D4783" s="127"/>
    </row>
    <row r="4784">
      <c r="A4784" s="127"/>
      <c r="B4784" s="127"/>
      <c r="C4784" s="127"/>
      <c r="D4784" s="127"/>
    </row>
    <row r="4785">
      <c r="A4785" s="127"/>
      <c r="B4785" s="127"/>
      <c r="C4785" s="127"/>
      <c r="D4785" s="127"/>
    </row>
    <row r="4786">
      <c r="A4786" s="127"/>
      <c r="B4786" s="127"/>
      <c r="C4786" s="127"/>
      <c r="D4786" s="127"/>
    </row>
    <row r="4787">
      <c r="A4787" s="127"/>
      <c r="B4787" s="127"/>
      <c r="C4787" s="127"/>
      <c r="D4787" s="127"/>
    </row>
    <row r="4788">
      <c r="A4788" s="127"/>
      <c r="B4788" s="127"/>
      <c r="C4788" s="127"/>
      <c r="D4788" s="127"/>
    </row>
    <row r="4789">
      <c r="A4789" s="127"/>
      <c r="B4789" s="127"/>
      <c r="C4789" s="127"/>
      <c r="D4789" s="127"/>
    </row>
    <row r="4790">
      <c r="A4790" s="127"/>
      <c r="B4790" s="127"/>
      <c r="C4790" s="127"/>
      <c r="D4790" s="127"/>
    </row>
    <row r="4791">
      <c r="A4791" s="127"/>
      <c r="B4791" s="127"/>
      <c r="C4791" s="127"/>
      <c r="D4791" s="127"/>
    </row>
    <row r="4792">
      <c r="A4792" s="127"/>
      <c r="B4792" s="127"/>
      <c r="C4792" s="127"/>
      <c r="D4792" s="127"/>
    </row>
    <row r="4793">
      <c r="A4793" s="127"/>
      <c r="B4793" s="127"/>
      <c r="C4793" s="127"/>
      <c r="D4793" s="127"/>
    </row>
    <row r="4794">
      <c r="A4794" s="127"/>
      <c r="B4794" s="127"/>
      <c r="C4794" s="127"/>
      <c r="D4794" s="127"/>
    </row>
    <row r="4795">
      <c r="A4795" s="127"/>
      <c r="B4795" s="127"/>
      <c r="C4795" s="127"/>
      <c r="D4795" s="127"/>
    </row>
    <row r="4796">
      <c r="A4796" s="127"/>
      <c r="B4796" s="127"/>
      <c r="C4796" s="127"/>
      <c r="D4796" s="127"/>
    </row>
    <row r="4797">
      <c r="A4797" s="127"/>
      <c r="B4797" s="127"/>
      <c r="C4797" s="127"/>
      <c r="D4797" s="127"/>
    </row>
    <row r="4798">
      <c r="A4798" s="127"/>
      <c r="B4798" s="127"/>
      <c r="C4798" s="127"/>
      <c r="D4798" s="127"/>
    </row>
    <row r="4799">
      <c r="A4799" s="127"/>
      <c r="B4799" s="127"/>
      <c r="C4799" s="127"/>
      <c r="D4799" s="127"/>
    </row>
    <row r="4800">
      <c r="A4800" s="127"/>
      <c r="B4800" s="127"/>
      <c r="C4800" s="127"/>
      <c r="D4800" s="127"/>
    </row>
    <row r="4801">
      <c r="A4801" s="127"/>
      <c r="B4801" s="127"/>
      <c r="C4801" s="127"/>
      <c r="D4801" s="127"/>
    </row>
    <row r="4802">
      <c r="A4802" s="127"/>
      <c r="B4802" s="127"/>
      <c r="C4802" s="127"/>
      <c r="D4802" s="127"/>
    </row>
    <row r="4803">
      <c r="A4803" s="127"/>
      <c r="B4803" s="127"/>
      <c r="C4803" s="127"/>
      <c r="D4803" s="127"/>
    </row>
    <row r="4804">
      <c r="A4804" s="127"/>
      <c r="B4804" s="127"/>
      <c r="C4804" s="127"/>
      <c r="D4804" s="127"/>
    </row>
    <row r="4805">
      <c r="A4805" s="127"/>
      <c r="B4805" s="127"/>
      <c r="C4805" s="127"/>
      <c r="D4805" s="127"/>
    </row>
    <row r="4806">
      <c r="A4806" s="127"/>
      <c r="B4806" s="127"/>
      <c r="C4806" s="127"/>
      <c r="D4806" s="127"/>
    </row>
    <row r="4807">
      <c r="A4807" s="127"/>
      <c r="B4807" s="127"/>
      <c r="C4807" s="127"/>
      <c r="D4807" s="127"/>
    </row>
    <row r="4808">
      <c r="A4808" s="127"/>
      <c r="B4808" s="127"/>
      <c r="C4808" s="127"/>
      <c r="D4808" s="127"/>
    </row>
    <row r="4809">
      <c r="A4809" s="127"/>
      <c r="B4809" s="127"/>
      <c r="C4809" s="127"/>
      <c r="D4809" s="127"/>
    </row>
    <row r="4810">
      <c r="A4810" s="127"/>
      <c r="B4810" s="127"/>
      <c r="C4810" s="127"/>
      <c r="D4810" s="127"/>
    </row>
    <row r="4811">
      <c r="A4811" s="127"/>
      <c r="B4811" s="127"/>
      <c r="C4811" s="127"/>
      <c r="D4811" s="127"/>
    </row>
    <row r="4812">
      <c r="A4812" s="127"/>
      <c r="B4812" s="127"/>
      <c r="C4812" s="127"/>
      <c r="D4812" s="127"/>
    </row>
    <row r="4813">
      <c r="A4813" s="127"/>
      <c r="B4813" s="127"/>
      <c r="C4813" s="127"/>
      <c r="D4813" s="127"/>
    </row>
    <row r="4814">
      <c r="A4814" s="127"/>
      <c r="B4814" s="127"/>
      <c r="C4814" s="127"/>
      <c r="D4814" s="127"/>
    </row>
    <row r="4815">
      <c r="A4815" s="127"/>
      <c r="B4815" s="127"/>
      <c r="C4815" s="127"/>
      <c r="D4815" s="127"/>
    </row>
    <row r="4816">
      <c r="A4816" s="127"/>
      <c r="B4816" s="127"/>
      <c r="C4816" s="127"/>
      <c r="D4816" s="127"/>
    </row>
    <row r="4817">
      <c r="A4817" s="127"/>
      <c r="B4817" s="127"/>
      <c r="C4817" s="127"/>
      <c r="D4817" s="127"/>
    </row>
    <row r="4818">
      <c r="A4818" s="127"/>
      <c r="B4818" s="127"/>
      <c r="C4818" s="127"/>
      <c r="D4818" s="127"/>
    </row>
    <row r="4819">
      <c r="A4819" s="127"/>
      <c r="B4819" s="127"/>
      <c r="C4819" s="127"/>
      <c r="D4819" s="127"/>
    </row>
    <row r="4820">
      <c r="A4820" s="127"/>
      <c r="B4820" s="127"/>
      <c r="C4820" s="127"/>
      <c r="D4820" s="127"/>
    </row>
    <row r="4821">
      <c r="A4821" s="127"/>
      <c r="B4821" s="127"/>
      <c r="C4821" s="127"/>
      <c r="D4821" s="127"/>
    </row>
    <row r="4822">
      <c r="A4822" s="127"/>
      <c r="B4822" s="127"/>
      <c r="C4822" s="127"/>
      <c r="D4822" s="127"/>
    </row>
    <row r="4823">
      <c r="A4823" s="127"/>
      <c r="B4823" s="127"/>
      <c r="C4823" s="127"/>
      <c r="D4823" s="127"/>
    </row>
    <row r="4824">
      <c r="A4824" s="127"/>
      <c r="B4824" s="127"/>
      <c r="C4824" s="127"/>
      <c r="D4824" s="127"/>
    </row>
    <row r="4825">
      <c r="A4825" s="127"/>
      <c r="B4825" s="127"/>
      <c r="C4825" s="127"/>
      <c r="D4825" s="127"/>
    </row>
    <row r="4826">
      <c r="A4826" s="127"/>
      <c r="B4826" s="127"/>
      <c r="C4826" s="127"/>
      <c r="D4826" s="127"/>
    </row>
    <row r="4827">
      <c r="A4827" s="127"/>
      <c r="B4827" s="127"/>
      <c r="C4827" s="127"/>
      <c r="D4827" s="127"/>
    </row>
    <row r="4828">
      <c r="A4828" s="127"/>
      <c r="B4828" s="127"/>
      <c r="C4828" s="127"/>
      <c r="D4828" s="127"/>
    </row>
    <row r="4829">
      <c r="A4829" s="127"/>
      <c r="B4829" s="127"/>
      <c r="C4829" s="127"/>
      <c r="D4829" s="127"/>
    </row>
    <row r="4830">
      <c r="A4830" s="127"/>
      <c r="B4830" s="127"/>
      <c r="C4830" s="127"/>
      <c r="D4830" s="127"/>
    </row>
    <row r="4831">
      <c r="A4831" s="127"/>
      <c r="B4831" s="127"/>
      <c r="C4831" s="127"/>
      <c r="D4831" s="127"/>
    </row>
    <row r="4832">
      <c r="A4832" s="127"/>
      <c r="B4832" s="127"/>
      <c r="C4832" s="127"/>
      <c r="D4832" s="127"/>
    </row>
    <row r="4833">
      <c r="A4833" s="127"/>
      <c r="B4833" s="127"/>
      <c r="C4833" s="127"/>
      <c r="D4833" s="127"/>
    </row>
    <row r="4834">
      <c r="A4834" s="127"/>
      <c r="B4834" s="127"/>
      <c r="C4834" s="127"/>
      <c r="D4834" s="127"/>
    </row>
    <row r="4835">
      <c r="A4835" s="127"/>
      <c r="B4835" s="127"/>
      <c r="C4835" s="127"/>
      <c r="D4835" s="127"/>
    </row>
    <row r="4836">
      <c r="A4836" s="127"/>
      <c r="B4836" s="127"/>
      <c r="C4836" s="127"/>
      <c r="D4836" s="127"/>
    </row>
    <row r="4837">
      <c r="A4837" s="127"/>
      <c r="B4837" s="127"/>
      <c r="C4837" s="127"/>
      <c r="D4837" s="127"/>
    </row>
    <row r="4838">
      <c r="A4838" s="127"/>
      <c r="B4838" s="127"/>
      <c r="C4838" s="127"/>
      <c r="D4838" s="127"/>
    </row>
    <row r="4839">
      <c r="A4839" s="127"/>
      <c r="B4839" s="127"/>
      <c r="C4839" s="127"/>
      <c r="D4839" s="127"/>
    </row>
    <row r="4840">
      <c r="A4840" s="127"/>
      <c r="B4840" s="127"/>
      <c r="C4840" s="127"/>
      <c r="D4840" s="127"/>
    </row>
    <row r="4841">
      <c r="A4841" s="127"/>
      <c r="B4841" s="127"/>
      <c r="C4841" s="127"/>
      <c r="D4841" s="127"/>
    </row>
    <row r="4842">
      <c r="A4842" s="127"/>
      <c r="B4842" s="127"/>
      <c r="C4842" s="127"/>
      <c r="D4842" s="127"/>
    </row>
    <row r="4843">
      <c r="A4843" s="127"/>
      <c r="B4843" s="127"/>
      <c r="C4843" s="127"/>
      <c r="D4843" s="127"/>
    </row>
    <row r="4844">
      <c r="A4844" s="127"/>
      <c r="B4844" s="127"/>
      <c r="C4844" s="127"/>
      <c r="D4844" s="127"/>
    </row>
    <row r="4845">
      <c r="A4845" s="127"/>
      <c r="B4845" s="127"/>
      <c r="C4845" s="127"/>
      <c r="D4845" s="127"/>
    </row>
    <row r="4846">
      <c r="A4846" s="127"/>
      <c r="B4846" s="127"/>
      <c r="C4846" s="127"/>
      <c r="D4846" s="127"/>
    </row>
    <row r="4847">
      <c r="A4847" s="127"/>
      <c r="B4847" s="127"/>
      <c r="C4847" s="127"/>
      <c r="D4847" s="127"/>
    </row>
    <row r="4848">
      <c r="A4848" s="127"/>
      <c r="B4848" s="127"/>
      <c r="C4848" s="127"/>
      <c r="D4848" s="127"/>
    </row>
    <row r="4849">
      <c r="A4849" s="127"/>
      <c r="B4849" s="127"/>
      <c r="C4849" s="127"/>
      <c r="D4849" s="127"/>
    </row>
    <row r="4850">
      <c r="A4850" s="127"/>
      <c r="B4850" s="127"/>
      <c r="C4850" s="127"/>
      <c r="D4850" s="127"/>
    </row>
    <row r="4851">
      <c r="A4851" s="127"/>
      <c r="B4851" s="127"/>
      <c r="C4851" s="127"/>
      <c r="D4851" s="127"/>
    </row>
    <row r="4852">
      <c r="A4852" s="127"/>
      <c r="B4852" s="127"/>
      <c r="C4852" s="127"/>
      <c r="D4852" s="127"/>
    </row>
    <row r="4853">
      <c r="A4853" s="127"/>
      <c r="B4853" s="127"/>
      <c r="C4853" s="127"/>
      <c r="D4853" s="127"/>
    </row>
    <row r="4854">
      <c r="A4854" s="127"/>
      <c r="B4854" s="127"/>
      <c r="C4854" s="127"/>
      <c r="D4854" s="127"/>
    </row>
    <row r="4855">
      <c r="A4855" s="127"/>
      <c r="B4855" s="127"/>
      <c r="C4855" s="127"/>
      <c r="D4855" s="127"/>
    </row>
    <row r="4856">
      <c r="A4856" s="127"/>
      <c r="B4856" s="127"/>
      <c r="C4856" s="127"/>
      <c r="D4856" s="127"/>
    </row>
    <row r="4857">
      <c r="A4857" s="127"/>
      <c r="B4857" s="127"/>
      <c r="C4857" s="127"/>
      <c r="D4857" s="127"/>
    </row>
    <row r="4858">
      <c r="A4858" s="127"/>
      <c r="B4858" s="127"/>
      <c r="C4858" s="127"/>
      <c r="D4858" s="127"/>
    </row>
    <row r="4859">
      <c r="A4859" s="127"/>
      <c r="B4859" s="127"/>
      <c r="C4859" s="127"/>
      <c r="D4859" s="127"/>
    </row>
    <row r="4860">
      <c r="A4860" s="127"/>
      <c r="B4860" s="127"/>
      <c r="C4860" s="127"/>
      <c r="D4860" s="127"/>
    </row>
    <row r="4861">
      <c r="A4861" s="127"/>
      <c r="B4861" s="127"/>
      <c r="C4861" s="127"/>
      <c r="D4861" s="127"/>
    </row>
    <row r="4862">
      <c r="A4862" s="127"/>
      <c r="B4862" s="127"/>
      <c r="C4862" s="127"/>
      <c r="D4862" s="127"/>
    </row>
    <row r="4863">
      <c r="A4863" s="127"/>
      <c r="B4863" s="127"/>
      <c r="C4863" s="127"/>
      <c r="D4863" s="127"/>
    </row>
    <row r="4864">
      <c r="A4864" s="127"/>
      <c r="B4864" s="127"/>
      <c r="C4864" s="127"/>
      <c r="D4864" s="127"/>
    </row>
    <row r="4865">
      <c r="A4865" s="127"/>
      <c r="B4865" s="127"/>
      <c r="C4865" s="127"/>
      <c r="D4865" s="127"/>
    </row>
    <row r="4866">
      <c r="A4866" s="127"/>
      <c r="B4866" s="127"/>
      <c r="C4866" s="127"/>
      <c r="D4866" s="127"/>
    </row>
    <row r="4867">
      <c r="A4867" s="127"/>
      <c r="B4867" s="127"/>
      <c r="C4867" s="127"/>
      <c r="D4867" s="127"/>
    </row>
    <row r="4868">
      <c r="A4868" s="127"/>
      <c r="B4868" s="127"/>
      <c r="C4868" s="127"/>
      <c r="D4868" s="127"/>
    </row>
    <row r="4869">
      <c r="A4869" s="127"/>
      <c r="B4869" s="127"/>
      <c r="C4869" s="127"/>
      <c r="D4869" s="127"/>
    </row>
    <row r="4870">
      <c r="A4870" s="127"/>
      <c r="B4870" s="127"/>
      <c r="C4870" s="127"/>
      <c r="D4870" s="127"/>
    </row>
    <row r="4871">
      <c r="A4871" s="127"/>
      <c r="B4871" s="127"/>
      <c r="C4871" s="127"/>
      <c r="D4871" s="127"/>
    </row>
    <row r="4872">
      <c r="A4872" s="127"/>
      <c r="B4872" s="127"/>
      <c r="C4872" s="127"/>
      <c r="D4872" s="127"/>
    </row>
    <row r="4873">
      <c r="A4873" s="127"/>
      <c r="B4873" s="127"/>
      <c r="C4873" s="127"/>
      <c r="D4873" s="127"/>
    </row>
    <row r="4874">
      <c r="A4874" s="127"/>
      <c r="B4874" s="127"/>
      <c r="C4874" s="127"/>
      <c r="D4874" s="127"/>
    </row>
    <row r="4875">
      <c r="A4875" s="127"/>
      <c r="B4875" s="127"/>
      <c r="C4875" s="127"/>
      <c r="D4875" s="127"/>
    </row>
    <row r="4876">
      <c r="A4876" s="127"/>
      <c r="B4876" s="127"/>
      <c r="C4876" s="127"/>
      <c r="D4876" s="127"/>
    </row>
    <row r="4877">
      <c r="A4877" s="127"/>
      <c r="B4877" s="127"/>
      <c r="C4877" s="127"/>
      <c r="D4877" s="127"/>
    </row>
    <row r="4878">
      <c r="A4878" s="127"/>
      <c r="B4878" s="127"/>
      <c r="C4878" s="127"/>
      <c r="D4878" s="127"/>
    </row>
    <row r="4879">
      <c r="A4879" s="127"/>
      <c r="B4879" s="127"/>
      <c r="C4879" s="127"/>
      <c r="D4879" s="127"/>
    </row>
    <row r="4880">
      <c r="A4880" s="127"/>
      <c r="B4880" s="127"/>
      <c r="C4880" s="127"/>
      <c r="D4880" s="127"/>
    </row>
    <row r="4881">
      <c r="A4881" s="127"/>
      <c r="B4881" s="127"/>
      <c r="C4881" s="127"/>
      <c r="D4881" s="127"/>
    </row>
    <row r="4882">
      <c r="A4882" s="127"/>
      <c r="B4882" s="127"/>
      <c r="C4882" s="127"/>
      <c r="D4882" s="127"/>
    </row>
    <row r="4883">
      <c r="A4883" s="127"/>
      <c r="B4883" s="127"/>
      <c r="C4883" s="127"/>
      <c r="D4883" s="127"/>
    </row>
    <row r="4884">
      <c r="A4884" s="127"/>
      <c r="B4884" s="127"/>
      <c r="C4884" s="127"/>
      <c r="D4884" s="127"/>
    </row>
    <row r="4885">
      <c r="A4885" s="127"/>
      <c r="B4885" s="127"/>
      <c r="C4885" s="127"/>
      <c r="D4885" s="127"/>
    </row>
    <row r="4886">
      <c r="A4886" s="127"/>
      <c r="B4886" s="127"/>
      <c r="C4886" s="127"/>
      <c r="D4886" s="127"/>
    </row>
    <row r="4887">
      <c r="A4887" s="127"/>
      <c r="B4887" s="127"/>
      <c r="C4887" s="127"/>
      <c r="D4887" s="127"/>
    </row>
    <row r="4888">
      <c r="A4888" s="127"/>
      <c r="B4888" s="127"/>
      <c r="C4888" s="127"/>
      <c r="D4888" s="127"/>
    </row>
    <row r="4889">
      <c r="A4889" s="127"/>
      <c r="B4889" s="127"/>
      <c r="C4889" s="127"/>
      <c r="D4889" s="127"/>
    </row>
    <row r="4890">
      <c r="A4890" s="127"/>
      <c r="B4890" s="127"/>
      <c r="C4890" s="127"/>
      <c r="D4890" s="127"/>
    </row>
    <row r="4891">
      <c r="A4891" s="127"/>
      <c r="B4891" s="127"/>
      <c r="C4891" s="127"/>
      <c r="D4891" s="127"/>
    </row>
    <row r="4892">
      <c r="A4892" s="127"/>
      <c r="B4892" s="127"/>
      <c r="C4892" s="127"/>
      <c r="D4892" s="127"/>
    </row>
    <row r="4893">
      <c r="A4893" s="127"/>
      <c r="B4893" s="127"/>
      <c r="C4893" s="127"/>
      <c r="D4893" s="127"/>
    </row>
    <row r="4894">
      <c r="A4894" s="127"/>
      <c r="B4894" s="127"/>
      <c r="C4894" s="127"/>
      <c r="D4894" s="127"/>
    </row>
    <row r="4895">
      <c r="A4895" s="127"/>
      <c r="B4895" s="127"/>
      <c r="C4895" s="127"/>
      <c r="D4895" s="127"/>
    </row>
    <row r="4896">
      <c r="A4896" s="127"/>
      <c r="B4896" s="127"/>
      <c r="C4896" s="127"/>
      <c r="D4896" s="127"/>
    </row>
    <row r="4897">
      <c r="A4897" s="127"/>
      <c r="B4897" s="127"/>
      <c r="C4897" s="127"/>
      <c r="D4897" s="127"/>
    </row>
    <row r="4898">
      <c r="A4898" s="127"/>
      <c r="B4898" s="127"/>
      <c r="C4898" s="127"/>
      <c r="D4898" s="127"/>
    </row>
    <row r="4899">
      <c r="A4899" s="127"/>
      <c r="B4899" s="127"/>
      <c r="C4899" s="127"/>
      <c r="D4899" s="127"/>
    </row>
    <row r="4900">
      <c r="A4900" s="127"/>
      <c r="B4900" s="127"/>
      <c r="C4900" s="127"/>
      <c r="D4900" s="127"/>
    </row>
    <row r="4901">
      <c r="A4901" s="127"/>
      <c r="B4901" s="127"/>
      <c r="C4901" s="127"/>
      <c r="D4901" s="127"/>
    </row>
    <row r="4902">
      <c r="A4902" s="127"/>
      <c r="B4902" s="127"/>
      <c r="C4902" s="127"/>
      <c r="D4902" s="127"/>
    </row>
    <row r="4903">
      <c r="A4903" s="127"/>
      <c r="B4903" s="127"/>
      <c r="C4903" s="127"/>
      <c r="D4903" s="127"/>
    </row>
    <row r="4904">
      <c r="A4904" s="127"/>
      <c r="B4904" s="127"/>
      <c r="C4904" s="127"/>
      <c r="D4904" s="127"/>
    </row>
    <row r="4905">
      <c r="A4905" s="127"/>
      <c r="B4905" s="127"/>
      <c r="C4905" s="127"/>
      <c r="D4905" s="127"/>
    </row>
    <row r="4906">
      <c r="A4906" s="127"/>
      <c r="B4906" s="127"/>
      <c r="C4906" s="127"/>
      <c r="D4906" s="127"/>
    </row>
    <row r="4907">
      <c r="A4907" s="127"/>
      <c r="B4907" s="127"/>
      <c r="C4907" s="127"/>
      <c r="D4907" s="127"/>
    </row>
    <row r="4908">
      <c r="A4908" s="127"/>
      <c r="B4908" s="127"/>
      <c r="C4908" s="127"/>
      <c r="D4908" s="127"/>
    </row>
    <row r="4909">
      <c r="A4909" s="127"/>
      <c r="B4909" s="127"/>
      <c r="C4909" s="127"/>
      <c r="D4909" s="127"/>
    </row>
    <row r="4910">
      <c r="A4910" s="127"/>
      <c r="B4910" s="127"/>
      <c r="C4910" s="127"/>
      <c r="D4910" s="127"/>
    </row>
    <row r="4911">
      <c r="A4911" s="127"/>
      <c r="B4911" s="127"/>
      <c r="C4911" s="127"/>
      <c r="D4911" s="127"/>
    </row>
    <row r="4912">
      <c r="A4912" s="127"/>
      <c r="B4912" s="127"/>
      <c r="C4912" s="127"/>
      <c r="D4912" s="127"/>
    </row>
    <row r="4913">
      <c r="A4913" s="127"/>
      <c r="B4913" s="127"/>
      <c r="C4913" s="127"/>
      <c r="D4913" s="127"/>
    </row>
    <row r="4914">
      <c r="A4914" s="127"/>
      <c r="B4914" s="127"/>
      <c r="C4914" s="127"/>
      <c r="D4914" s="127"/>
    </row>
    <row r="4915">
      <c r="A4915" s="127"/>
      <c r="B4915" s="127"/>
      <c r="C4915" s="127"/>
      <c r="D4915" s="127"/>
    </row>
    <row r="4916">
      <c r="A4916" s="127"/>
      <c r="B4916" s="127"/>
      <c r="C4916" s="127"/>
      <c r="D4916" s="127"/>
    </row>
    <row r="4917">
      <c r="A4917" s="127"/>
      <c r="B4917" s="127"/>
      <c r="C4917" s="127"/>
      <c r="D4917" s="127"/>
    </row>
    <row r="4918">
      <c r="A4918" s="127"/>
      <c r="B4918" s="127"/>
      <c r="C4918" s="127"/>
      <c r="D4918" s="127"/>
    </row>
    <row r="4919">
      <c r="A4919" s="127"/>
      <c r="B4919" s="127"/>
      <c r="C4919" s="127"/>
      <c r="D4919" s="127"/>
    </row>
    <row r="4920">
      <c r="A4920" s="127"/>
      <c r="B4920" s="127"/>
      <c r="C4920" s="127"/>
      <c r="D4920" s="127"/>
    </row>
    <row r="4921">
      <c r="A4921" s="127"/>
      <c r="B4921" s="127"/>
      <c r="C4921" s="127"/>
      <c r="D4921" s="127"/>
    </row>
    <row r="4922">
      <c r="A4922" s="127"/>
      <c r="B4922" s="127"/>
      <c r="C4922" s="127"/>
      <c r="D4922" s="127"/>
    </row>
    <row r="4923">
      <c r="A4923" s="127"/>
      <c r="B4923" s="127"/>
      <c r="C4923" s="127"/>
      <c r="D4923" s="127"/>
    </row>
    <row r="4924">
      <c r="A4924" s="127"/>
      <c r="B4924" s="127"/>
      <c r="C4924" s="127"/>
      <c r="D4924" s="127"/>
    </row>
    <row r="4925">
      <c r="A4925" s="127"/>
      <c r="B4925" s="127"/>
      <c r="C4925" s="127"/>
      <c r="D4925" s="127"/>
    </row>
    <row r="4926">
      <c r="A4926" s="127"/>
      <c r="B4926" s="127"/>
      <c r="C4926" s="127"/>
      <c r="D4926" s="127"/>
    </row>
    <row r="4927">
      <c r="A4927" s="127"/>
      <c r="B4927" s="127"/>
      <c r="C4927" s="127"/>
      <c r="D4927" s="127"/>
    </row>
    <row r="4928">
      <c r="A4928" s="127"/>
      <c r="B4928" s="127"/>
      <c r="C4928" s="127"/>
      <c r="D4928" s="127"/>
    </row>
    <row r="4929">
      <c r="A4929" s="127"/>
      <c r="B4929" s="127"/>
      <c r="C4929" s="127"/>
      <c r="D4929" s="127"/>
    </row>
    <row r="4930">
      <c r="A4930" s="127"/>
      <c r="B4930" s="127"/>
      <c r="C4930" s="127"/>
      <c r="D4930" s="127"/>
    </row>
    <row r="4931">
      <c r="A4931" s="127"/>
      <c r="B4931" s="127"/>
      <c r="C4931" s="127"/>
      <c r="D4931" s="127"/>
    </row>
    <row r="4932">
      <c r="A4932" s="127"/>
      <c r="B4932" s="127"/>
      <c r="C4932" s="127"/>
      <c r="D4932" s="127"/>
    </row>
    <row r="4933">
      <c r="A4933" s="127"/>
      <c r="B4933" s="127"/>
      <c r="C4933" s="127"/>
      <c r="D4933" s="127"/>
    </row>
    <row r="4934">
      <c r="A4934" s="127"/>
      <c r="B4934" s="127"/>
      <c r="C4934" s="127"/>
      <c r="D4934" s="127"/>
    </row>
    <row r="4935">
      <c r="A4935" s="127"/>
      <c r="B4935" s="127"/>
      <c r="C4935" s="127"/>
      <c r="D4935" s="127"/>
    </row>
    <row r="4936">
      <c r="A4936" s="127"/>
      <c r="B4936" s="127"/>
      <c r="C4936" s="127"/>
      <c r="D4936" s="127"/>
    </row>
    <row r="4937">
      <c r="A4937" s="127"/>
      <c r="B4937" s="127"/>
      <c r="C4937" s="127"/>
      <c r="D4937" s="127"/>
    </row>
    <row r="4938">
      <c r="A4938" s="127"/>
      <c r="B4938" s="127"/>
      <c r="C4938" s="127"/>
      <c r="D4938" s="127"/>
    </row>
    <row r="4939">
      <c r="A4939" s="127"/>
      <c r="B4939" s="127"/>
      <c r="C4939" s="127"/>
      <c r="D4939" s="127"/>
    </row>
    <row r="4940">
      <c r="A4940" s="127"/>
      <c r="B4940" s="127"/>
      <c r="C4940" s="127"/>
      <c r="D4940" s="127"/>
    </row>
    <row r="4941">
      <c r="A4941" s="127"/>
      <c r="B4941" s="127"/>
      <c r="C4941" s="127"/>
      <c r="D4941" s="127"/>
    </row>
    <row r="4942">
      <c r="A4942" s="127"/>
      <c r="B4942" s="127"/>
      <c r="C4942" s="127"/>
      <c r="D4942" s="127"/>
    </row>
    <row r="4943">
      <c r="A4943" s="127"/>
      <c r="B4943" s="127"/>
      <c r="C4943" s="127"/>
      <c r="D4943" s="127"/>
    </row>
    <row r="4944">
      <c r="A4944" s="127"/>
      <c r="B4944" s="127"/>
      <c r="C4944" s="127"/>
      <c r="D4944" s="127"/>
    </row>
    <row r="4945">
      <c r="A4945" s="127"/>
      <c r="B4945" s="127"/>
      <c r="C4945" s="127"/>
      <c r="D4945" s="127"/>
    </row>
    <row r="4946">
      <c r="A4946" s="127"/>
      <c r="B4946" s="127"/>
      <c r="C4946" s="127"/>
      <c r="D4946" s="127"/>
    </row>
    <row r="4947">
      <c r="A4947" s="127"/>
      <c r="B4947" s="127"/>
      <c r="C4947" s="127"/>
      <c r="D4947" s="127"/>
    </row>
    <row r="4948">
      <c r="A4948" s="127"/>
      <c r="B4948" s="127"/>
      <c r="C4948" s="127"/>
      <c r="D4948" s="127"/>
    </row>
    <row r="4949">
      <c r="A4949" s="127"/>
      <c r="B4949" s="127"/>
      <c r="C4949" s="127"/>
      <c r="D4949" s="127"/>
    </row>
    <row r="4950">
      <c r="A4950" s="127"/>
      <c r="B4950" s="127"/>
      <c r="C4950" s="127"/>
      <c r="D4950" s="127"/>
    </row>
    <row r="4951">
      <c r="A4951" s="127"/>
      <c r="B4951" s="127"/>
      <c r="C4951" s="127"/>
      <c r="D4951" s="127"/>
    </row>
    <row r="4952">
      <c r="A4952" s="127"/>
      <c r="B4952" s="127"/>
      <c r="C4952" s="127"/>
      <c r="D4952" s="127"/>
    </row>
    <row r="4953">
      <c r="A4953" s="127"/>
      <c r="B4953" s="127"/>
      <c r="C4953" s="127"/>
      <c r="D4953" s="127"/>
    </row>
    <row r="4954">
      <c r="A4954" s="127"/>
      <c r="B4954" s="127"/>
      <c r="C4954" s="127"/>
      <c r="D4954" s="127"/>
    </row>
    <row r="4955">
      <c r="A4955" s="127"/>
      <c r="B4955" s="127"/>
      <c r="C4955" s="127"/>
      <c r="D4955" s="127"/>
    </row>
    <row r="4956">
      <c r="A4956" s="127"/>
      <c r="B4956" s="127"/>
      <c r="C4956" s="127"/>
      <c r="D4956" s="127"/>
    </row>
    <row r="4957">
      <c r="A4957" s="127"/>
      <c r="B4957" s="127"/>
      <c r="C4957" s="127"/>
      <c r="D4957" s="127"/>
    </row>
    <row r="4958">
      <c r="A4958" s="127"/>
      <c r="B4958" s="127"/>
      <c r="C4958" s="127"/>
      <c r="D4958" s="127"/>
    </row>
    <row r="4959">
      <c r="A4959" s="127"/>
      <c r="B4959" s="127"/>
      <c r="C4959" s="127"/>
      <c r="D4959" s="127"/>
    </row>
    <row r="4960">
      <c r="A4960" s="127"/>
      <c r="B4960" s="127"/>
      <c r="C4960" s="127"/>
      <c r="D4960" s="127"/>
    </row>
    <row r="4961">
      <c r="A4961" s="127"/>
      <c r="B4961" s="127"/>
      <c r="C4961" s="127"/>
      <c r="D4961" s="127"/>
    </row>
    <row r="4962">
      <c r="A4962" s="127"/>
      <c r="B4962" s="127"/>
      <c r="C4962" s="127"/>
      <c r="D4962" s="127"/>
    </row>
    <row r="4963">
      <c r="A4963" s="127"/>
      <c r="B4963" s="127"/>
      <c r="C4963" s="127"/>
      <c r="D4963" s="127"/>
    </row>
    <row r="4964">
      <c r="A4964" s="127"/>
      <c r="B4964" s="127"/>
      <c r="C4964" s="127"/>
      <c r="D4964" s="127"/>
    </row>
    <row r="4965">
      <c r="A4965" s="127"/>
      <c r="B4965" s="127"/>
      <c r="C4965" s="127"/>
      <c r="D4965" s="127"/>
    </row>
    <row r="4966">
      <c r="A4966" s="127"/>
      <c r="B4966" s="127"/>
      <c r="C4966" s="127"/>
      <c r="D4966" s="127"/>
    </row>
    <row r="4967">
      <c r="A4967" s="127"/>
      <c r="B4967" s="127"/>
      <c r="C4967" s="127"/>
      <c r="D4967" s="127"/>
    </row>
    <row r="4968">
      <c r="A4968" s="127"/>
      <c r="B4968" s="127"/>
      <c r="C4968" s="127"/>
      <c r="D4968" s="127"/>
    </row>
    <row r="4969">
      <c r="A4969" s="127"/>
      <c r="B4969" s="127"/>
      <c r="C4969" s="127"/>
      <c r="D4969" s="127"/>
    </row>
    <row r="4970">
      <c r="A4970" s="127"/>
      <c r="B4970" s="127"/>
      <c r="C4970" s="127"/>
      <c r="D4970" s="127"/>
    </row>
    <row r="4971">
      <c r="A4971" s="127"/>
      <c r="B4971" s="127"/>
      <c r="C4971" s="127"/>
      <c r="D4971" s="127"/>
    </row>
    <row r="4972">
      <c r="A4972" s="127"/>
      <c r="B4972" s="127"/>
      <c r="C4972" s="127"/>
      <c r="D4972" s="127"/>
    </row>
    <row r="4973">
      <c r="A4973" s="127"/>
      <c r="B4973" s="127"/>
      <c r="C4973" s="127"/>
      <c r="D4973" s="127"/>
    </row>
    <row r="4974">
      <c r="A4974" s="127"/>
      <c r="B4974" s="127"/>
      <c r="C4974" s="127"/>
      <c r="D4974" s="127"/>
    </row>
    <row r="4975">
      <c r="A4975" s="127"/>
      <c r="B4975" s="127"/>
      <c r="C4975" s="127"/>
      <c r="D4975" s="127"/>
    </row>
    <row r="4976">
      <c r="A4976" s="127"/>
      <c r="B4976" s="127"/>
      <c r="C4976" s="127"/>
      <c r="D4976" s="127"/>
    </row>
    <row r="4977">
      <c r="A4977" s="127"/>
      <c r="B4977" s="127"/>
      <c r="C4977" s="127"/>
      <c r="D4977" s="127"/>
    </row>
    <row r="4978">
      <c r="A4978" s="127"/>
      <c r="B4978" s="127"/>
      <c r="C4978" s="127"/>
      <c r="D4978" s="127"/>
    </row>
    <row r="4979">
      <c r="A4979" s="127"/>
      <c r="B4979" s="127"/>
      <c r="C4979" s="127"/>
      <c r="D4979" s="127"/>
    </row>
    <row r="4980">
      <c r="A4980" s="127"/>
      <c r="B4980" s="127"/>
      <c r="C4980" s="127"/>
      <c r="D4980" s="127"/>
    </row>
    <row r="4981">
      <c r="A4981" s="127"/>
      <c r="B4981" s="127"/>
      <c r="C4981" s="127"/>
      <c r="D4981" s="127"/>
    </row>
    <row r="4982">
      <c r="A4982" s="127"/>
      <c r="B4982" s="127"/>
      <c r="C4982" s="127"/>
      <c r="D4982" s="127"/>
    </row>
    <row r="4983">
      <c r="A4983" s="127"/>
      <c r="B4983" s="127"/>
      <c r="C4983" s="127"/>
      <c r="D4983" s="127"/>
    </row>
    <row r="4984">
      <c r="A4984" s="127"/>
      <c r="B4984" s="127"/>
      <c r="C4984" s="127"/>
      <c r="D4984" s="127"/>
    </row>
    <row r="4985">
      <c r="A4985" s="127"/>
      <c r="B4985" s="127"/>
      <c r="C4985" s="127"/>
      <c r="D4985" s="127"/>
    </row>
    <row r="4986">
      <c r="A4986" s="127"/>
      <c r="B4986" s="127"/>
      <c r="C4986" s="127"/>
      <c r="D4986" s="127"/>
    </row>
    <row r="4987">
      <c r="A4987" s="127"/>
      <c r="B4987" s="127"/>
      <c r="C4987" s="127"/>
      <c r="D4987" s="127"/>
    </row>
    <row r="4988">
      <c r="A4988" s="127"/>
      <c r="B4988" s="127"/>
      <c r="C4988" s="127"/>
      <c r="D4988" s="127"/>
    </row>
    <row r="4989">
      <c r="A4989" s="127"/>
      <c r="B4989" s="127"/>
      <c r="C4989" s="127"/>
      <c r="D4989" s="127"/>
    </row>
    <row r="4990">
      <c r="A4990" s="127"/>
      <c r="B4990" s="127"/>
      <c r="C4990" s="127"/>
      <c r="D4990" s="127"/>
    </row>
    <row r="4991">
      <c r="A4991" s="127"/>
      <c r="B4991" s="127"/>
      <c r="C4991" s="127"/>
      <c r="D4991" s="127"/>
    </row>
    <row r="4992">
      <c r="A4992" s="127"/>
      <c r="B4992" s="127"/>
      <c r="C4992" s="127"/>
      <c r="D4992" s="127"/>
    </row>
    <row r="4993">
      <c r="A4993" s="127"/>
      <c r="B4993" s="127"/>
      <c r="C4993" s="127"/>
      <c r="D4993" s="127"/>
    </row>
    <row r="4994">
      <c r="A4994" s="127"/>
      <c r="B4994" s="127"/>
      <c r="C4994" s="127"/>
      <c r="D4994" s="127"/>
    </row>
    <row r="4995">
      <c r="A4995" s="127"/>
      <c r="B4995" s="127"/>
      <c r="C4995" s="127"/>
      <c r="D4995" s="127"/>
    </row>
    <row r="4996">
      <c r="A4996" s="127"/>
      <c r="B4996" s="127"/>
      <c r="C4996" s="127"/>
      <c r="D4996" s="127"/>
    </row>
    <row r="4997">
      <c r="A4997" s="127"/>
      <c r="B4997" s="127"/>
      <c r="C4997" s="127"/>
      <c r="D4997" s="127"/>
    </row>
    <row r="4998">
      <c r="A4998" s="127"/>
      <c r="B4998" s="127"/>
      <c r="C4998" s="127"/>
      <c r="D4998" s="127"/>
    </row>
    <row r="4999">
      <c r="A4999" s="127"/>
      <c r="B4999" s="127"/>
      <c r="C4999" s="127"/>
      <c r="D4999" s="127"/>
    </row>
    <row r="5000">
      <c r="A5000" s="127"/>
      <c r="B5000" s="127"/>
      <c r="C5000" s="127"/>
      <c r="D5000" s="127"/>
    </row>
    <row r="5001">
      <c r="A5001" s="127"/>
      <c r="B5001" s="127"/>
      <c r="C5001" s="127"/>
      <c r="D5001" s="127"/>
    </row>
    <row r="5002">
      <c r="A5002" s="127"/>
      <c r="B5002" s="127"/>
      <c r="C5002" s="127"/>
      <c r="D5002" s="127"/>
    </row>
    <row r="5003">
      <c r="A5003" s="127"/>
      <c r="B5003" s="127"/>
      <c r="C5003" s="127"/>
      <c r="D5003" s="127"/>
    </row>
    <row r="5004">
      <c r="A5004" s="127"/>
      <c r="B5004" s="127"/>
      <c r="C5004" s="127"/>
      <c r="D5004" s="127"/>
    </row>
    <row r="5005">
      <c r="A5005" s="127"/>
      <c r="B5005" s="127"/>
      <c r="C5005" s="127"/>
      <c r="D5005" s="127"/>
    </row>
    <row r="5006">
      <c r="A5006" s="127"/>
      <c r="B5006" s="127"/>
      <c r="C5006" s="127"/>
      <c r="D5006" s="127"/>
    </row>
    <row r="5007">
      <c r="A5007" s="127"/>
      <c r="B5007" s="127"/>
      <c r="C5007" s="127"/>
      <c r="D5007" s="127"/>
    </row>
    <row r="5008">
      <c r="A5008" s="127"/>
      <c r="B5008" s="127"/>
      <c r="C5008" s="127"/>
      <c r="D5008" s="127"/>
    </row>
    <row r="5009">
      <c r="A5009" s="127"/>
      <c r="B5009" s="127"/>
      <c r="C5009" s="127"/>
      <c r="D5009" s="127"/>
    </row>
    <row r="5010">
      <c r="A5010" s="127"/>
      <c r="B5010" s="127"/>
      <c r="C5010" s="127"/>
      <c r="D5010" s="127"/>
    </row>
    <row r="5011">
      <c r="A5011" s="127"/>
      <c r="B5011" s="127"/>
      <c r="C5011" s="127"/>
      <c r="D5011" s="127"/>
    </row>
    <row r="5012">
      <c r="A5012" s="127"/>
      <c r="B5012" s="127"/>
      <c r="C5012" s="127"/>
      <c r="D5012" s="127"/>
    </row>
    <row r="5013">
      <c r="A5013" s="127"/>
      <c r="B5013" s="127"/>
      <c r="C5013" s="127"/>
      <c r="D5013" s="127"/>
    </row>
    <row r="5014">
      <c r="A5014" s="127"/>
      <c r="B5014" s="127"/>
      <c r="C5014" s="127"/>
      <c r="D5014" s="127"/>
    </row>
    <row r="5015">
      <c r="A5015" s="127"/>
      <c r="B5015" s="127"/>
      <c r="C5015" s="127"/>
      <c r="D5015" s="127"/>
    </row>
    <row r="5016">
      <c r="A5016" s="127"/>
      <c r="B5016" s="127"/>
      <c r="C5016" s="127"/>
      <c r="D5016" s="127"/>
    </row>
    <row r="5017">
      <c r="A5017" s="127"/>
      <c r="B5017" s="127"/>
      <c r="C5017" s="127"/>
      <c r="D5017" s="127"/>
    </row>
    <row r="5018">
      <c r="A5018" s="127"/>
      <c r="B5018" s="127"/>
      <c r="C5018" s="127"/>
      <c r="D5018" s="127"/>
    </row>
    <row r="5019">
      <c r="A5019" s="127"/>
      <c r="B5019" s="127"/>
      <c r="C5019" s="127"/>
      <c r="D5019" s="127"/>
    </row>
    <row r="5020">
      <c r="A5020" s="127"/>
      <c r="B5020" s="127"/>
      <c r="C5020" s="127"/>
      <c r="D5020" s="127"/>
    </row>
    <row r="5021">
      <c r="A5021" s="127"/>
      <c r="B5021" s="127"/>
      <c r="C5021" s="127"/>
      <c r="D5021" s="127"/>
    </row>
    <row r="5022">
      <c r="A5022" s="127"/>
      <c r="B5022" s="127"/>
      <c r="C5022" s="127"/>
      <c r="D5022" s="127"/>
    </row>
    <row r="5023">
      <c r="A5023" s="127"/>
      <c r="B5023" s="127"/>
      <c r="C5023" s="127"/>
      <c r="D5023" s="127"/>
    </row>
    <row r="5024">
      <c r="A5024" s="127"/>
      <c r="B5024" s="127"/>
      <c r="C5024" s="127"/>
      <c r="D5024" s="127"/>
    </row>
    <row r="5025">
      <c r="A5025" s="127"/>
      <c r="B5025" s="127"/>
      <c r="C5025" s="127"/>
      <c r="D5025" s="127"/>
    </row>
    <row r="5026">
      <c r="A5026" s="127"/>
      <c r="B5026" s="127"/>
      <c r="C5026" s="127"/>
      <c r="D5026" s="127"/>
    </row>
    <row r="5027">
      <c r="A5027" s="127"/>
      <c r="B5027" s="127"/>
      <c r="C5027" s="127"/>
      <c r="D5027" s="127"/>
    </row>
    <row r="5028">
      <c r="A5028" s="127"/>
      <c r="B5028" s="127"/>
      <c r="C5028" s="127"/>
      <c r="D5028" s="127"/>
    </row>
    <row r="5029">
      <c r="A5029" s="127"/>
      <c r="B5029" s="127"/>
      <c r="C5029" s="127"/>
      <c r="D5029" s="127"/>
    </row>
    <row r="5030">
      <c r="A5030" s="127"/>
      <c r="B5030" s="127"/>
      <c r="C5030" s="127"/>
      <c r="D5030" s="127"/>
    </row>
    <row r="5031">
      <c r="A5031" s="127"/>
      <c r="B5031" s="127"/>
      <c r="C5031" s="127"/>
      <c r="D5031" s="127"/>
    </row>
    <row r="5032">
      <c r="A5032" s="127"/>
      <c r="B5032" s="127"/>
      <c r="C5032" s="127"/>
      <c r="D5032" s="127"/>
    </row>
    <row r="5033">
      <c r="A5033" s="127"/>
      <c r="B5033" s="127"/>
      <c r="C5033" s="127"/>
      <c r="D5033" s="127"/>
    </row>
    <row r="5034">
      <c r="A5034" s="127"/>
      <c r="B5034" s="127"/>
      <c r="C5034" s="127"/>
      <c r="D5034" s="127"/>
    </row>
    <row r="5035">
      <c r="A5035" s="127"/>
      <c r="B5035" s="127"/>
      <c r="C5035" s="127"/>
      <c r="D5035" s="127"/>
    </row>
    <row r="5036">
      <c r="A5036" s="127"/>
      <c r="B5036" s="127"/>
      <c r="C5036" s="127"/>
      <c r="D5036" s="127"/>
    </row>
    <row r="5037">
      <c r="A5037" s="127"/>
      <c r="B5037" s="127"/>
      <c r="C5037" s="127"/>
      <c r="D5037" s="127"/>
    </row>
    <row r="5038">
      <c r="A5038" s="127"/>
      <c r="B5038" s="127"/>
      <c r="C5038" s="127"/>
      <c r="D5038" s="127"/>
    </row>
    <row r="5039">
      <c r="A5039" s="127"/>
      <c r="B5039" s="127"/>
      <c r="C5039" s="127"/>
      <c r="D5039" s="127"/>
    </row>
    <row r="5040">
      <c r="A5040" s="127"/>
      <c r="B5040" s="127"/>
      <c r="C5040" s="127"/>
      <c r="D5040" s="127"/>
    </row>
    <row r="5041">
      <c r="A5041" s="127"/>
      <c r="B5041" s="127"/>
      <c r="C5041" s="127"/>
      <c r="D5041" s="127"/>
    </row>
    <row r="5042">
      <c r="A5042" s="127"/>
      <c r="B5042" s="127"/>
      <c r="C5042" s="127"/>
      <c r="D5042" s="127"/>
    </row>
    <row r="5043">
      <c r="A5043" s="127"/>
      <c r="B5043" s="127"/>
      <c r="C5043" s="127"/>
      <c r="D5043" s="127"/>
    </row>
    <row r="5044">
      <c r="A5044" s="127"/>
      <c r="B5044" s="127"/>
      <c r="C5044" s="127"/>
      <c r="D5044" s="127"/>
    </row>
    <row r="5045">
      <c r="A5045" s="127"/>
      <c r="B5045" s="127"/>
      <c r="C5045" s="127"/>
      <c r="D5045" s="127"/>
    </row>
    <row r="5046">
      <c r="A5046" s="127"/>
      <c r="B5046" s="127"/>
      <c r="C5046" s="127"/>
      <c r="D5046" s="127"/>
    </row>
    <row r="5047">
      <c r="A5047" s="127"/>
      <c r="B5047" s="127"/>
      <c r="C5047" s="127"/>
      <c r="D5047" s="127"/>
    </row>
    <row r="5048">
      <c r="A5048" s="127"/>
      <c r="B5048" s="127"/>
      <c r="C5048" s="127"/>
      <c r="D5048" s="127"/>
    </row>
    <row r="5049">
      <c r="A5049" s="127"/>
      <c r="B5049" s="127"/>
      <c r="C5049" s="127"/>
      <c r="D5049" s="127"/>
    </row>
    <row r="5050">
      <c r="A5050" s="127"/>
      <c r="B5050" s="127"/>
      <c r="C5050" s="127"/>
      <c r="D5050" s="127"/>
    </row>
    <row r="5051">
      <c r="A5051" s="127"/>
      <c r="B5051" s="127"/>
      <c r="C5051" s="127"/>
      <c r="D5051" s="127"/>
    </row>
    <row r="5052">
      <c r="A5052" s="127"/>
      <c r="B5052" s="127"/>
      <c r="C5052" s="127"/>
      <c r="D5052" s="127"/>
    </row>
    <row r="5053">
      <c r="A5053" s="127"/>
      <c r="B5053" s="127"/>
      <c r="C5053" s="127"/>
      <c r="D5053" s="127"/>
    </row>
    <row r="5054">
      <c r="A5054" s="127"/>
      <c r="B5054" s="127"/>
      <c r="C5054" s="127"/>
      <c r="D5054" s="127"/>
    </row>
    <row r="5055">
      <c r="A5055" s="127"/>
      <c r="B5055" s="127"/>
      <c r="C5055" s="127"/>
      <c r="D5055" s="127"/>
    </row>
    <row r="5056">
      <c r="A5056" s="127"/>
      <c r="B5056" s="127"/>
      <c r="C5056" s="127"/>
      <c r="D5056" s="127"/>
    </row>
    <row r="5057">
      <c r="A5057" s="127"/>
      <c r="B5057" s="127"/>
      <c r="C5057" s="127"/>
      <c r="D5057" s="127"/>
    </row>
    <row r="5058">
      <c r="A5058" s="127"/>
      <c r="B5058" s="127"/>
      <c r="C5058" s="127"/>
      <c r="D5058" s="127"/>
    </row>
    <row r="5059">
      <c r="A5059" s="127"/>
      <c r="B5059" s="127"/>
      <c r="C5059" s="127"/>
      <c r="D5059" s="127"/>
    </row>
    <row r="5060">
      <c r="A5060" s="127"/>
      <c r="B5060" s="127"/>
      <c r="C5060" s="127"/>
      <c r="D5060" s="127"/>
    </row>
    <row r="5061">
      <c r="A5061" s="127"/>
      <c r="B5061" s="127"/>
      <c r="C5061" s="127"/>
      <c r="D5061" s="127"/>
    </row>
    <row r="5062">
      <c r="A5062" s="127"/>
      <c r="B5062" s="127"/>
      <c r="C5062" s="127"/>
      <c r="D5062" s="127"/>
    </row>
    <row r="5063">
      <c r="A5063" s="127"/>
      <c r="B5063" s="127"/>
      <c r="C5063" s="127"/>
      <c r="D5063" s="127"/>
    </row>
    <row r="5064">
      <c r="A5064" s="127"/>
      <c r="B5064" s="127"/>
      <c r="C5064" s="127"/>
      <c r="D5064" s="127"/>
    </row>
    <row r="5065">
      <c r="A5065" s="127"/>
      <c r="B5065" s="127"/>
      <c r="C5065" s="127"/>
      <c r="D5065" s="127"/>
    </row>
    <row r="5066">
      <c r="A5066" s="127"/>
      <c r="B5066" s="127"/>
      <c r="C5066" s="127"/>
      <c r="D5066" s="127"/>
    </row>
    <row r="5067">
      <c r="A5067" s="127"/>
      <c r="B5067" s="127"/>
      <c r="C5067" s="127"/>
      <c r="D5067" s="127"/>
    </row>
    <row r="5068">
      <c r="A5068" s="127"/>
      <c r="B5068" s="127"/>
      <c r="C5068" s="127"/>
      <c r="D5068" s="127"/>
    </row>
    <row r="5069">
      <c r="A5069" s="127"/>
      <c r="B5069" s="127"/>
      <c r="C5069" s="127"/>
      <c r="D5069" s="127"/>
    </row>
    <row r="5070">
      <c r="A5070" s="127"/>
      <c r="B5070" s="127"/>
      <c r="C5070" s="127"/>
      <c r="D5070" s="127"/>
    </row>
    <row r="5071">
      <c r="A5071" s="127"/>
      <c r="B5071" s="127"/>
      <c r="C5071" s="127"/>
      <c r="D5071" s="127"/>
    </row>
    <row r="5072">
      <c r="A5072" s="127"/>
      <c r="B5072" s="127"/>
      <c r="C5072" s="127"/>
      <c r="D5072" s="127"/>
    </row>
    <row r="5073">
      <c r="A5073" s="127"/>
      <c r="B5073" s="127"/>
      <c r="C5073" s="127"/>
      <c r="D5073" s="127"/>
    </row>
    <row r="5074">
      <c r="A5074" s="127"/>
      <c r="B5074" s="127"/>
      <c r="C5074" s="127"/>
      <c r="D5074" s="127"/>
    </row>
    <row r="5075">
      <c r="A5075" s="127"/>
      <c r="B5075" s="127"/>
      <c r="C5075" s="127"/>
      <c r="D5075" s="127"/>
    </row>
    <row r="5076">
      <c r="A5076" s="127"/>
      <c r="B5076" s="127"/>
      <c r="C5076" s="127"/>
      <c r="D5076" s="127"/>
    </row>
    <row r="5077">
      <c r="A5077" s="127"/>
      <c r="B5077" s="127"/>
      <c r="C5077" s="127"/>
      <c r="D5077" s="127"/>
    </row>
    <row r="5078">
      <c r="A5078" s="127"/>
      <c r="B5078" s="127"/>
      <c r="C5078" s="127"/>
      <c r="D5078" s="127"/>
    </row>
    <row r="5079">
      <c r="A5079" s="127"/>
      <c r="B5079" s="127"/>
      <c r="C5079" s="127"/>
      <c r="D5079" s="127"/>
    </row>
    <row r="5080">
      <c r="A5080" s="127"/>
      <c r="B5080" s="127"/>
      <c r="C5080" s="127"/>
      <c r="D5080" s="127"/>
    </row>
    <row r="5081">
      <c r="A5081" s="127"/>
      <c r="B5081" s="127"/>
      <c r="C5081" s="127"/>
      <c r="D5081" s="127"/>
    </row>
    <row r="5082">
      <c r="A5082" s="127"/>
      <c r="B5082" s="127"/>
      <c r="C5082" s="127"/>
      <c r="D5082" s="127"/>
    </row>
    <row r="5083">
      <c r="A5083" s="127"/>
      <c r="B5083" s="127"/>
      <c r="C5083" s="127"/>
      <c r="D5083" s="127"/>
    </row>
    <row r="5084">
      <c r="A5084" s="127"/>
      <c r="B5084" s="127"/>
      <c r="C5084" s="127"/>
      <c r="D5084" s="127"/>
    </row>
    <row r="5085">
      <c r="A5085" s="127"/>
      <c r="B5085" s="127"/>
      <c r="C5085" s="127"/>
      <c r="D5085" s="127"/>
    </row>
    <row r="5086">
      <c r="A5086" s="127"/>
      <c r="B5086" s="127"/>
      <c r="C5086" s="127"/>
      <c r="D5086" s="127"/>
    </row>
    <row r="5087">
      <c r="A5087" s="127"/>
      <c r="B5087" s="127"/>
      <c r="C5087" s="127"/>
      <c r="D5087" s="127"/>
    </row>
    <row r="5088">
      <c r="A5088" s="127"/>
      <c r="B5088" s="127"/>
      <c r="C5088" s="127"/>
      <c r="D5088" s="127"/>
    </row>
    <row r="5089">
      <c r="A5089" s="127"/>
      <c r="B5089" s="127"/>
      <c r="C5089" s="127"/>
      <c r="D5089" s="127"/>
    </row>
    <row r="5090">
      <c r="A5090" s="127"/>
      <c r="B5090" s="127"/>
      <c r="C5090" s="127"/>
      <c r="D5090" s="127"/>
    </row>
    <row r="5091">
      <c r="A5091" s="127"/>
      <c r="B5091" s="127"/>
      <c r="C5091" s="127"/>
      <c r="D5091" s="127"/>
    </row>
    <row r="5092">
      <c r="A5092" s="127"/>
      <c r="B5092" s="127"/>
      <c r="C5092" s="127"/>
      <c r="D5092" s="127"/>
    </row>
    <row r="5093">
      <c r="A5093" s="127"/>
      <c r="B5093" s="127"/>
      <c r="C5093" s="127"/>
      <c r="D5093" s="127"/>
    </row>
    <row r="5094">
      <c r="A5094" s="127"/>
      <c r="B5094" s="127"/>
      <c r="C5094" s="127"/>
      <c r="D5094" s="127"/>
    </row>
    <row r="5095">
      <c r="A5095" s="127"/>
      <c r="B5095" s="127"/>
      <c r="C5095" s="127"/>
      <c r="D5095" s="127"/>
    </row>
    <row r="5096">
      <c r="A5096" s="127"/>
      <c r="B5096" s="127"/>
      <c r="C5096" s="127"/>
      <c r="D5096" s="127"/>
    </row>
    <row r="5097">
      <c r="A5097" s="127"/>
      <c r="B5097" s="127"/>
      <c r="C5097" s="127"/>
      <c r="D5097" s="127"/>
    </row>
    <row r="5098">
      <c r="A5098" s="127"/>
      <c r="B5098" s="127"/>
      <c r="C5098" s="127"/>
      <c r="D5098" s="127"/>
    </row>
    <row r="5099">
      <c r="A5099" s="127"/>
      <c r="B5099" s="127"/>
      <c r="C5099" s="127"/>
      <c r="D5099" s="127"/>
    </row>
    <row r="5100">
      <c r="A5100" s="127"/>
      <c r="B5100" s="127"/>
      <c r="C5100" s="127"/>
      <c r="D5100" s="127"/>
    </row>
    <row r="5101">
      <c r="A5101" s="127"/>
      <c r="B5101" s="127"/>
      <c r="C5101" s="127"/>
      <c r="D5101" s="127"/>
    </row>
    <row r="5102">
      <c r="A5102" s="127"/>
      <c r="B5102" s="127"/>
      <c r="C5102" s="127"/>
      <c r="D5102" s="127"/>
    </row>
    <row r="5103">
      <c r="A5103" s="127"/>
      <c r="B5103" s="127"/>
      <c r="C5103" s="127"/>
      <c r="D5103" s="127"/>
    </row>
    <row r="5104">
      <c r="A5104" s="127"/>
      <c r="B5104" s="127"/>
      <c r="C5104" s="127"/>
      <c r="D5104" s="127"/>
    </row>
    <row r="5105">
      <c r="A5105" s="127"/>
      <c r="B5105" s="127"/>
      <c r="C5105" s="127"/>
      <c r="D5105" s="127"/>
    </row>
    <row r="5106">
      <c r="A5106" s="127"/>
      <c r="B5106" s="127"/>
      <c r="C5106" s="127"/>
      <c r="D5106" s="127"/>
    </row>
    <row r="5107">
      <c r="A5107" s="127"/>
      <c r="B5107" s="127"/>
      <c r="C5107" s="127"/>
      <c r="D5107" s="127"/>
    </row>
    <row r="5108">
      <c r="A5108" s="127"/>
      <c r="B5108" s="127"/>
      <c r="C5108" s="127"/>
      <c r="D5108" s="127"/>
    </row>
    <row r="5109">
      <c r="A5109" s="127"/>
      <c r="B5109" s="127"/>
      <c r="C5109" s="127"/>
      <c r="D5109" s="127"/>
    </row>
    <row r="5110">
      <c r="A5110" s="127"/>
      <c r="B5110" s="127"/>
      <c r="C5110" s="127"/>
      <c r="D5110" s="127"/>
    </row>
    <row r="5111">
      <c r="A5111" s="127"/>
      <c r="B5111" s="127"/>
      <c r="C5111" s="127"/>
      <c r="D5111" s="127"/>
    </row>
    <row r="5112">
      <c r="A5112" s="127"/>
      <c r="B5112" s="127"/>
      <c r="C5112" s="127"/>
      <c r="D5112" s="127"/>
    </row>
    <row r="5113">
      <c r="A5113" s="127"/>
      <c r="B5113" s="127"/>
      <c r="C5113" s="127"/>
      <c r="D5113" s="127"/>
    </row>
    <row r="5114">
      <c r="A5114" s="127"/>
      <c r="B5114" s="127"/>
      <c r="C5114" s="127"/>
      <c r="D5114" s="127"/>
    </row>
    <row r="5115">
      <c r="A5115" s="127"/>
      <c r="B5115" s="127"/>
      <c r="C5115" s="127"/>
      <c r="D5115" s="127"/>
    </row>
    <row r="5116">
      <c r="A5116" s="127"/>
      <c r="B5116" s="127"/>
      <c r="C5116" s="127"/>
      <c r="D5116" s="127"/>
    </row>
    <row r="5117">
      <c r="A5117" s="127"/>
      <c r="B5117" s="127"/>
      <c r="C5117" s="127"/>
      <c r="D5117" s="127"/>
    </row>
    <row r="5118">
      <c r="A5118" s="127"/>
      <c r="B5118" s="127"/>
      <c r="C5118" s="127"/>
      <c r="D5118" s="127"/>
    </row>
    <row r="5119">
      <c r="A5119" s="127"/>
      <c r="B5119" s="127"/>
      <c r="C5119" s="127"/>
      <c r="D5119" s="127"/>
    </row>
    <row r="5120">
      <c r="A5120" s="127"/>
      <c r="B5120" s="127"/>
      <c r="C5120" s="127"/>
      <c r="D5120" s="127"/>
    </row>
    <row r="5121">
      <c r="A5121" s="127"/>
      <c r="B5121" s="127"/>
      <c r="C5121" s="127"/>
      <c r="D5121" s="127"/>
    </row>
    <row r="5122">
      <c r="A5122" s="127"/>
      <c r="B5122" s="127"/>
      <c r="C5122" s="127"/>
      <c r="D5122" s="127"/>
    </row>
    <row r="5123">
      <c r="A5123" s="127"/>
      <c r="B5123" s="127"/>
      <c r="C5123" s="127"/>
      <c r="D5123" s="127"/>
    </row>
    <row r="5124">
      <c r="A5124" s="127"/>
      <c r="B5124" s="127"/>
      <c r="C5124" s="127"/>
      <c r="D5124" s="127"/>
    </row>
    <row r="5125">
      <c r="A5125" s="127"/>
      <c r="B5125" s="127"/>
      <c r="C5125" s="127"/>
      <c r="D5125" s="127"/>
    </row>
    <row r="5126">
      <c r="A5126" s="127"/>
      <c r="B5126" s="127"/>
      <c r="C5126" s="127"/>
      <c r="D5126" s="127"/>
    </row>
    <row r="5127">
      <c r="A5127" s="127"/>
      <c r="B5127" s="127"/>
      <c r="C5127" s="127"/>
      <c r="D5127" s="127"/>
    </row>
    <row r="5128">
      <c r="A5128" s="127"/>
      <c r="B5128" s="127"/>
      <c r="C5128" s="127"/>
      <c r="D5128" s="127"/>
    </row>
    <row r="5129">
      <c r="A5129" s="127"/>
      <c r="B5129" s="127"/>
      <c r="C5129" s="127"/>
      <c r="D5129" s="127"/>
    </row>
    <row r="5130">
      <c r="A5130" s="127"/>
      <c r="B5130" s="127"/>
      <c r="C5130" s="127"/>
      <c r="D5130" s="127"/>
    </row>
    <row r="5131">
      <c r="A5131" s="127"/>
      <c r="B5131" s="127"/>
      <c r="C5131" s="127"/>
      <c r="D5131" s="127"/>
    </row>
    <row r="5132">
      <c r="A5132" s="127"/>
      <c r="B5132" s="127"/>
      <c r="C5132" s="127"/>
      <c r="D5132" s="127"/>
    </row>
    <row r="5133">
      <c r="A5133" s="127"/>
      <c r="B5133" s="127"/>
      <c r="C5133" s="127"/>
      <c r="D5133" s="127"/>
    </row>
    <row r="5134">
      <c r="A5134" s="127"/>
      <c r="B5134" s="127"/>
      <c r="C5134" s="127"/>
      <c r="D5134" s="127"/>
    </row>
    <row r="5135">
      <c r="A5135" s="127"/>
      <c r="B5135" s="127"/>
      <c r="C5135" s="127"/>
      <c r="D5135" s="127"/>
    </row>
    <row r="5136">
      <c r="A5136" s="127"/>
      <c r="B5136" s="127"/>
      <c r="C5136" s="127"/>
      <c r="D5136" s="127"/>
    </row>
    <row r="5137">
      <c r="A5137" s="127"/>
      <c r="B5137" s="127"/>
      <c r="C5137" s="127"/>
      <c r="D5137" s="127"/>
    </row>
    <row r="5138">
      <c r="A5138" s="127"/>
      <c r="B5138" s="127"/>
      <c r="C5138" s="127"/>
      <c r="D5138" s="127"/>
    </row>
    <row r="5139">
      <c r="A5139" s="127"/>
      <c r="B5139" s="127"/>
      <c r="C5139" s="127"/>
      <c r="D5139" s="127"/>
    </row>
    <row r="5140">
      <c r="A5140" s="127"/>
      <c r="B5140" s="127"/>
      <c r="C5140" s="127"/>
      <c r="D5140" s="127"/>
    </row>
    <row r="5141">
      <c r="A5141" s="127"/>
      <c r="B5141" s="127"/>
      <c r="C5141" s="127"/>
      <c r="D5141" s="127"/>
    </row>
    <row r="5142">
      <c r="A5142" s="127"/>
      <c r="B5142" s="127"/>
      <c r="C5142" s="127"/>
      <c r="D5142" s="127"/>
    </row>
    <row r="5143">
      <c r="A5143" s="127"/>
      <c r="B5143" s="127"/>
      <c r="C5143" s="127"/>
      <c r="D5143" s="127"/>
    </row>
    <row r="5144">
      <c r="A5144" s="127"/>
      <c r="B5144" s="127"/>
      <c r="C5144" s="127"/>
      <c r="D5144" s="127"/>
    </row>
    <row r="5145">
      <c r="A5145" s="127"/>
      <c r="B5145" s="127"/>
      <c r="C5145" s="127"/>
      <c r="D5145" s="127"/>
    </row>
    <row r="5146">
      <c r="A5146" s="127"/>
      <c r="B5146" s="127"/>
      <c r="C5146" s="127"/>
      <c r="D5146" s="127"/>
    </row>
    <row r="5147">
      <c r="A5147" s="127"/>
      <c r="B5147" s="127"/>
      <c r="C5147" s="127"/>
      <c r="D5147" s="127"/>
    </row>
    <row r="5148">
      <c r="A5148" s="127"/>
      <c r="B5148" s="127"/>
      <c r="C5148" s="127"/>
      <c r="D5148" s="127"/>
    </row>
    <row r="5149">
      <c r="A5149" s="127"/>
      <c r="B5149" s="127"/>
      <c r="C5149" s="127"/>
      <c r="D5149" s="127"/>
    </row>
    <row r="5150">
      <c r="A5150" s="127"/>
      <c r="B5150" s="127"/>
      <c r="C5150" s="127"/>
      <c r="D5150" s="127"/>
    </row>
    <row r="5151">
      <c r="A5151" s="127"/>
      <c r="B5151" s="127"/>
      <c r="C5151" s="127"/>
      <c r="D5151" s="127"/>
    </row>
    <row r="5152">
      <c r="A5152" s="127"/>
      <c r="B5152" s="127"/>
      <c r="C5152" s="127"/>
      <c r="D5152" s="127"/>
    </row>
    <row r="5153">
      <c r="A5153" s="127"/>
      <c r="B5153" s="127"/>
      <c r="C5153" s="127"/>
      <c r="D5153" s="127"/>
    </row>
    <row r="5154">
      <c r="A5154" s="127"/>
      <c r="B5154" s="127"/>
      <c r="C5154" s="127"/>
      <c r="D5154" s="127"/>
    </row>
    <row r="5155">
      <c r="A5155" s="127"/>
      <c r="B5155" s="127"/>
      <c r="C5155" s="127"/>
      <c r="D5155" s="127"/>
    </row>
    <row r="5156">
      <c r="A5156" s="127"/>
      <c r="B5156" s="127"/>
      <c r="C5156" s="127"/>
      <c r="D5156" s="127"/>
    </row>
    <row r="5157">
      <c r="A5157" s="127"/>
      <c r="B5157" s="127"/>
      <c r="C5157" s="127"/>
      <c r="D5157" s="127"/>
    </row>
    <row r="5158">
      <c r="A5158" s="127"/>
      <c r="B5158" s="127"/>
      <c r="C5158" s="127"/>
      <c r="D5158" s="127"/>
    </row>
    <row r="5159">
      <c r="A5159" s="127"/>
      <c r="B5159" s="127"/>
      <c r="C5159" s="127"/>
      <c r="D5159" s="127"/>
    </row>
    <row r="5160">
      <c r="A5160" s="127"/>
      <c r="B5160" s="127"/>
      <c r="C5160" s="127"/>
      <c r="D5160" s="127"/>
    </row>
    <row r="5161">
      <c r="A5161" s="127"/>
      <c r="B5161" s="127"/>
      <c r="C5161" s="127"/>
      <c r="D5161" s="127"/>
    </row>
    <row r="5162">
      <c r="A5162" s="127"/>
      <c r="B5162" s="127"/>
      <c r="C5162" s="127"/>
      <c r="D5162" s="127"/>
    </row>
    <row r="5163">
      <c r="A5163" s="127"/>
      <c r="B5163" s="127"/>
      <c r="C5163" s="127"/>
      <c r="D5163" s="127"/>
    </row>
    <row r="5164">
      <c r="A5164" s="127"/>
      <c r="B5164" s="127"/>
      <c r="C5164" s="127"/>
      <c r="D5164" s="127"/>
    </row>
    <row r="5165">
      <c r="A5165" s="127"/>
      <c r="B5165" s="127"/>
      <c r="C5165" s="127"/>
      <c r="D5165" s="127"/>
    </row>
    <row r="5166">
      <c r="A5166" s="127"/>
      <c r="B5166" s="127"/>
      <c r="C5166" s="127"/>
      <c r="D5166" s="127"/>
    </row>
    <row r="5167">
      <c r="A5167" s="127"/>
      <c r="B5167" s="127"/>
      <c r="C5167" s="127"/>
      <c r="D5167" s="127"/>
    </row>
    <row r="5168">
      <c r="A5168" s="127"/>
      <c r="B5168" s="127"/>
      <c r="C5168" s="127"/>
      <c r="D5168" s="127"/>
    </row>
    <row r="5169">
      <c r="A5169" s="127"/>
      <c r="B5169" s="127"/>
      <c r="C5169" s="127"/>
      <c r="D5169" s="127"/>
    </row>
    <row r="5170">
      <c r="A5170" s="127"/>
      <c r="B5170" s="127"/>
      <c r="C5170" s="127"/>
      <c r="D5170" s="127"/>
    </row>
    <row r="5171">
      <c r="A5171" s="127"/>
      <c r="B5171" s="127"/>
      <c r="C5171" s="127"/>
      <c r="D5171" s="127"/>
    </row>
    <row r="5172">
      <c r="A5172" s="127"/>
      <c r="B5172" s="127"/>
      <c r="C5172" s="127"/>
      <c r="D5172" s="127"/>
    </row>
    <row r="5173">
      <c r="A5173" s="127"/>
      <c r="B5173" s="127"/>
      <c r="C5173" s="127"/>
      <c r="D5173" s="127"/>
    </row>
    <row r="5174">
      <c r="A5174" s="127"/>
      <c r="B5174" s="127"/>
      <c r="C5174" s="127"/>
      <c r="D5174" s="127"/>
    </row>
    <row r="5175">
      <c r="A5175" s="127"/>
      <c r="B5175" s="127"/>
      <c r="C5175" s="127"/>
      <c r="D5175" s="127"/>
    </row>
    <row r="5176">
      <c r="A5176" s="127"/>
      <c r="B5176" s="127"/>
      <c r="C5176" s="127"/>
      <c r="D5176" s="127"/>
    </row>
    <row r="5177">
      <c r="A5177" s="127"/>
      <c r="B5177" s="127"/>
      <c r="C5177" s="127"/>
      <c r="D5177" s="127"/>
    </row>
    <row r="5178">
      <c r="A5178" s="127"/>
      <c r="B5178" s="127"/>
      <c r="C5178" s="127"/>
      <c r="D5178" s="127"/>
    </row>
    <row r="5179">
      <c r="A5179" s="127"/>
      <c r="B5179" s="127"/>
      <c r="C5179" s="127"/>
      <c r="D5179" s="127"/>
    </row>
    <row r="5180">
      <c r="A5180" s="127"/>
      <c r="B5180" s="127"/>
      <c r="C5180" s="127"/>
      <c r="D5180" s="127"/>
    </row>
    <row r="5181">
      <c r="A5181" s="127"/>
      <c r="B5181" s="127"/>
      <c r="C5181" s="127"/>
      <c r="D5181" s="127"/>
    </row>
    <row r="5182">
      <c r="A5182" s="127"/>
      <c r="B5182" s="127"/>
      <c r="C5182" s="127"/>
      <c r="D5182" s="127"/>
    </row>
    <row r="5183">
      <c r="A5183" s="127"/>
      <c r="B5183" s="127"/>
      <c r="C5183" s="127"/>
      <c r="D5183" s="127"/>
    </row>
    <row r="5184">
      <c r="A5184" s="127"/>
      <c r="B5184" s="127"/>
      <c r="C5184" s="127"/>
      <c r="D5184" s="127"/>
    </row>
    <row r="5185">
      <c r="A5185" s="127"/>
      <c r="B5185" s="127"/>
      <c r="C5185" s="127"/>
      <c r="D5185" s="127"/>
    </row>
    <row r="5186">
      <c r="A5186" s="127"/>
      <c r="B5186" s="127"/>
      <c r="C5186" s="127"/>
      <c r="D5186" s="127"/>
    </row>
    <row r="5187">
      <c r="A5187" s="127"/>
      <c r="B5187" s="127"/>
      <c r="C5187" s="127"/>
      <c r="D5187" s="127"/>
    </row>
    <row r="5188">
      <c r="A5188" s="127"/>
      <c r="B5188" s="127"/>
      <c r="C5188" s="127"/>
      <c r="D5188" s="127"/>
    </row>
    <row r="5189">
      <c r="A5189" s="127"/>
      <c r="B5189" s="127"/>
      <c r="C5189" s="127"/>
      <c r="D5189" s="127"/>
    </row>
    <row r="5190">
      <c r="A5190" s="127"/>
      <c r="B5190" s="127"/>
      <c r="C5190" s="127"/>
      <c r="D5190" s="127"/>
    </row>
    <row r="5191">
      <c r="A5191" s="127"/>
      <c r="B5191" s="127"/>
      <c r="C5191" s="127"/>
      <c r="D5191" s="127"/>
    </row>
    <row r="5192">
      <c r="A5192" s="127"/>
      <c r="B5192" s="127"/>
      <c r="C5192" s="127"/>
      <c r="D5192" s="127"/>
    </row>
    <row r="5193">
      <c r="A5193" s="127"/>
      <c r="B5193" s="127"/>
      <c r="C5193" s="127"/>
      <c r="D5193" s="127"/>
    </row>
    <row r="5194">
      <c r="A5194" s="127"/>
      <c r="B5194" s="127"/>
      <c r="C5194" s="127"/>
      <c r="D5194" s="127"/>
    </row>
    <row r="5195">
      <c r="A5195" s="127"/>
      <c r="B5195" s="127"/>
      <c r="C5195" s="127"/>
      <c r="D5195" s="127"/>
    </row>
    <row r="5196">
      <c r="A5196" s="127"/>
      <c r="B5196" s="127"/>
      <c r="C5196" s="127"/>
      <c r="D5196" s="127"/>
    </row>
    <row r="5197">
      <c r="A5197" s="127"/>
      <c r="B5197" s="127"/>
      <c r="C5197" s="127"/>
      <c r="D5197" s="127"/>
    </row>
    <row r="5198">
      <c r="A5198" s="127"/>
      <c r="B5198" s="127"/>
      <c r="C5198" s="127"/>
      <c r="D5198" s="127"/>
    </row>
    <row r="5199">
      <c r="A5199" s="127"/>
      <c r="B5199" s="127"/>
      <c r="C5199" s="127"/>
      <c r="D5199" s="127"/>
    </row>
    <row r="5200">
      <c r="A5200" s="127"/>
      <c r="B5200" s="127"/>
      <c r="C5200" s="127"/>
      <c r="D5200" s="127"/>
    </row>
    <row r="5201">
      <c r="A5201" s="127"/>
      <c r="B5201" s="127"/>
      <c r="C5201" s="127"/>
      <c r="D5201" s="127"/>
    </row>
    <row r="5202">
      <c r="A5202" s="127"/>
      <c r="B5202" s="127"/>
      <c r="C5202" s="127"/>
      <c r="D5202" s="127"/>
    </row>
    <row r="5203">
      <c r="A5203" s="127"/>
      <c r="B5203" s="127"/>
      <c r="C5203" s="127"/>
      <c r="D5203" s="127"/>
    </row>
    <row r="5204">
      <c r="A5204" s="127"/>
      <c r="B5204" s="127"/>
      <c r="C5204" s="127"/>
      <c r="D5204" s="127"/>
    </row>
    <row r="5205">
      <c r="A5205" s="127"/>
      <c r="B5205" s="127"/>
      <c r="C5205" s="127"/>
      <c r="D5205" s="127"/>
    </row>
    <row r="5206">
      <c r="A5206" s="127"/>
      <c r="B5206" s="127"/>
      <c r="C5206" s="127"/>
      <c r="D5206" s="127"/>
    </row>
    <row r="5207">
      <c r="A5207" s="127"/>
      <c r="B5207" s="127"/>
      <c r="C5207" s="127"/>
      <c r="D5207" s="127"/>
    </row>
    <row r="5208">
      <c r="A5208" s="127"/>
      <c r="B5208" s="127"/>
      <c r="C5208" s="127"/>
      <c r="D5208" s="127"/>
    </row>
    <row r="5209">
      <c r="A5209" s="127"/>
      <c r="B5209" s="127"/>
      <c r="C5209" s="127"/>
      <c r="D5209" s="127"/>
    </row>
    <row r="5210">
      <c r="A5210" s="127"/>
      <c r="B5210" s="127"/>
      <c r="C5210" s="127"/>
      <c r="D5210" s="127"/>
    </row>
    <row r="5211">
      <c r="A5211" s="127"/>
      <c r="B5211" s="127"/>
      <c r="C5211" s="127"/>
      <c r="D5211" s="127"/>
    </row>
    <row r="5212">
      <c r="A5212" s="127"/>
      <c r="B5212" s="127"/>
      <c r="C5212" s="127"/>
      <c r="D5212" s="127"/>
    </row>
    <row r="5213">
      <c r="A5213" s="127"/>
      <c r="B5213" s="127"/>
      <c r="C5213" s="127"/>
      <c r="D5213" s="127"/>
    </row>
    <row r="5214">
      <c r="A5214" s="127"/>
      <c r="B5214" s="127"/>
      <c r="C5214" s="127"/>
      <c r="D5214" s="127"/>
    </row>
    <row r="5215">
      <c r="A5215" s="127"/>
      <c r="B5215" s="127"/>
      <c r="C5215" s="127"/>
      <c r="D5215" s="127"/>
    </row>
    <row r="5216">
      <c r="A5216" s="127"/>
      <c r="B5216" s="127"/>
      <c r="C5216" s="127"/>
      <c r="D5216" s="127"/>
    </row>
    <row r="5217">
      <c r="A5217" s="127"/>
      <c r="B5217" s="127"/>
      <c r="C5217" s="127"/>
      <c r="D5217" s="127"/>
    </row>
    <row r="5218">
      <c r="A5218" s="127"/>
      <c r="B5218" s="127"/>
      <c r="C5218" s="127"/>
      <c r="D5218" s="127"/>
    </row>
    <row r="5219">
      <c r="A5219" s="127"/>
      <c r="B5219" s="127"/>
      <c r="C5219" s="127"/>
      <c r="D5219" s="127"/>
    </row>
    <row r="5220">
      <c r="A5220" s="127"/>
      <c r="B5220" s="127"/>
      <c r="C5220" s="127"/>
      <c r="D5220" s="127"/>
    </row>
    <row r="5221">
      <c r="A5221" s="127"/>
      <c r="B5221" s="127"/>
      <c r="C5221" s="127"/>
      <c r="D5221" s="127"/>
    </row>
    <row r="5222">
      <c r="A5222" s="127"/>
      <c r="B5222" s="127"/>
      <c r="C5222" s="127"/>
      <c r="D5222" s="127"/>
    </row>
    <row r="5223">
      <c r="A5223" s="127"/>
      <c r="B5223" s="127"/>
      <c r="C5223" s="127"/>
      <c r="D5223" s="127"/>
    </row>
    <row r="5224">
      <c r="A5224" s="127"/>
      <c r="B5224" s="127"/>
      <c r="C5224" s="127"/>
      <c r="D5224" s="127"/>
    </row>
    <row r="5225">
      <c r="A5225" s="127"/>
      <c r="B5225" s="127"/>
      <c r="C5225" s="127"/>
      <c r="D5225" s="127"/>
    </row>
    <row r="5226">
      <c r="A5226" s="127"/>
      <c r="B5226" s="127"/>
      <c r="C5226" s="127"/>
      <c r="D5226" s="127"/>
    </row>
    <row r="5227">
      <c r="A5227" s="127"/>
      <c r="B5227" s="127"/>
      <c r="C5227" s="127"/>
      <c r="D5227" s="127"/>
    </row>
    <row r="5228">
      <c r="A5228" s="127"/>
      <c r="B5228" s="127"/>
      <c r="C5228" s="127"/>
      <c r="D5228" s="127"/>
    </row>
    <row r="5229">
      <c r="A5229" s="127"/>
      <c r="B5229" s="127"/>
      <c r="C5229" s="127"/>
      <c r="D5229" s="127"/>
    </row>
    <row r="5230">
      <c r="A5230" s="127"/>
      <c r="B5230" s="127"/>
      <c r="C5230" s="127"/>
      <c r="D5230" s="127"/>
    </row>
    <row r="5231">
      <c r="A5231" s="127"/>
      <c r="B5231" s="127"/>
      <c r="C5231" s="127"/>
      <c r="D5231" s="127"/>
    </row>
    <row r="5232">
      <c r="A5232" s="127"/>
      <c r="B5232" s="127"/>
      <c r="C5232" s="127"/>
      <c r="D5232" s="127"/>
    </row>
    <row r="5233">
      <c r="A5233" s="127"/>
      <c r="B5233" s="127"/>
      <c r="C5233" s="127"/>
      <c r="D5233" s="127"/>
    </row>
    <row r="5234">
      <c r="A5234" s="127"/>
      <c r="B5234" s="127"/>
      <c r="C5234" s="127"/>
      <c r="D5234" s="127"/>
    </row>
    <row r="5235">
      <c r="A5235" s="127"/>
      <c r="B5235" s="127"/>
      <c r="C5235" s="127"/>
      <c r="D5235" s="127"/>
    </row>
    <row r="5236">
      <c r="A5236" s="127"/>
      <c r="B5236" s="127"/>
      <c r="C5236" s="127"/>
      <c r="D5236" s="127"/>
    </row>
    <row r="5237">
      <c r="A5237" s="127"/>
      <c r="B5237" s="127"/>
      <c r="C5237" s="127"/>
      <c r="D5237" s="127"/>
    </row>
    <row r="5238">
      <c r="A5238" s="127"/>
      <c r="B5238" s="127"/>
      <c r="C5238" s="127"/>
      <c r="D5238" s="127"/>
    </row>
    <row r="5239">
      <c r="A5239" s="127"/>
      <c r="B5239" s="127"/>
      <c r="C5239" s="127"/>
      <c r="D5239" s="127"/>
    </row>
    <row r="5240">
      <c r="A5240" s="127"/>
      <c r="B5240" s="127"/>
      <c r="C5240" s="127"/>
      <c r="D5240" s="127"/>
    </row>
    <row r="5241">
      <c r="A5241" s="127"/>
      <c r="B5241" s="127"/>
      <c r="C5241" s="127"/>
      <c r="D5241" s="127"/>
    </row>
    <row r="5242">
      <c r="A5242" s="127"/>
      <c r="B5242" s="127"/>
      <c r="C5242" s="127"/>
      <c r="D5242" s="127"/>
    </row>
    <row r="5243">
      <c r="A5243" s="127"/>
      <c r="B5243" s="127"/>
      <c r="C5243" s="127"/>
      <c r="D5243" s="127"/>
    </row>
    <row r="5244">
      <c r="A5244" s="127"/>
      <c r="B5244" s="127"/>
      <c r="C5244" s="127"/>
      <c r="D5244" s="127"/>
    </row>
    <row r="5245">
      <c r="A5245" s="127"/>
      <c r="B5245" s="127"/>
      <c r="C5245" s="127"/>
      <c r="D5245" s="127"/>
    </row>
    <row r="5246">
      <c r="A5246" s="127"/>
      <c r="B5246" s="127"/>
      <c r="C5246" s="127"/>
      <c r="D5246" s="127"/>
    </row>
    <row r="5247">
      <c r="A5247" s="127"/>
      <c r="B5247" s="127"/>
      <c r="C5247" s="127"/>
      <c r="D5247" s="127"/>
    </row>
    <row r="5248">
      <c r="A5248" s="127"/>
      <c r="B5248" s="127"/>
      <c r="C5248" s="127"/>
      <c r="D5248" s="127"/>
    </row>
    <row r="5249">
      <c r="A5249" s="127"/>
      <c r="B5249" s="127"/>
      <c r="C5249" s="127"/>
      <c r="D5249" s="127"/>
    </row>
    <row r="5250">
      <c r="A5250" s="127"/>
      <c r="B5250" s="127"/>
      <c r="C5250" s="127"/>
      <c r="D5250" s="127"/>
    </row>
    <row r="5251">
      <c r="A5251" s="127"/>
      <c r="B5251" s="127"/>
      <c r="C5251" s="127"/>
      <c r="D5251" s="127"/>
    </row>
    <row r="5252">
      <c r="A5252" s="127"/>
      <c r="B5252" s="127"/>
      <c r="C5252" s="127"/>
      <c r="D5252" s="127"/>
    </row>
    <row r="5253">
      <c r="A5253" s="127"/>
      <c r="B5253" s="127"/>
      <c r="C5253" s="127"/>
      <c r="D5253" s="127"/>
    </row>
    <row r="5254">
      <c r="A5254" s="127"/>
      <c r="B5254" s="127"/>
      <c r="C5254" s="127"/>
      <c r="D5254" s="127"/>
    </row>
    <row r="5255">
      <c r="A5255" s="127"/>
      <c r="B5255" s="127"/>
      <c r="C5255" s="127"/>
      <c r="D5255" s="127"/>
    </row>
    <row r="5256">
      <c r="A5256" s="127"/>
      <c r="B5256" s="127"/>
      <c r="C5256" s="127"/>
      <c r="D5256" s="127"/>
    </row>
    <row r="5257">
      <c r="A5257" s="127"/>
      <c r="B5257" s="127"/>
      <c r="C5257" s="127"/>
      <c r="D5257" s="127"/>
    </row>
    <row r="5258">
      <c r="A5258" s="127"/>
      <c r="B5258" s="127"/>
      <c r="C5258" s="127"/>
      <c r="D5258" s="127"/>
    </row>
    <row r="5259">
      <c r="A5259" s="127"/>
      <c r="B5259" s="127"/>
      <c r="C5259" s="127"/>
      <c r="D5259" s="127"/>
    </row>
    <row r="5260">
      <c r="A5260" s="127"/>
      <c r="B5260" s="127"/>
      <c r="C5260" s="127"/>
      <c r="D5260" s="127"/>
    </row>
    <row r="5261">
      <c r="A5261" s="127"/>
      <c r="B5261" s="127"/>
      <c r="C5261" s="127"/>
      <c r="D5261" s="127"/>
    </row>
    <row r="5262">
      <c r="A5262" s="127"/>
      <c r="B5262" s="127"/>
      <c r="C5262" s="127"/>
      <c r="D5262" s="127"/>
    </row>
    <row r="5263">
      <c r="A5263" s="127"/>
      <c r="B5263" s="127"/>
      <c r="C5263" s="127"/>
      <c r="D5263" s="127"/>
    </row>
    <row r="5264">
      <c r="A5264" s="127"/>
      <c r="B5264" s="127"/>
      <c r="C5264" s="127"/>
      <c r="D5264" s="127"/>
    </row>
    <row r="5265">
      <c r="A5265" s="127"/>
      <c r="B5265" s="127"/>
      <c r="C5265" s="127"/>
      <c r="D5265" s="127"/>
    </row>
    <row r="5266">
      <c r="A5266" s="127"/>
      <c r="B5266" s="127"/>
      <c r="C5266" s="127"/>
      <c r="D5266" s="127"/>
    </row>
    <row r="5267">
      <c r="A5267" s="127"/>
      <c r="B5267" s="127"/>
      <c r="C5267" s="127"/>
      <c r="D5267" s="127"/>
    </row>
    <row r="5268">
      <c r="A5268" s="127"/>
      <c r="B5268" s="127"/>
      <c r="C5268" s="127"/>
      <c r="D5268" s="127"/>
    </row>
    <row r="5269">
      <c r="A5269" s="127"/>
      <c r="B5269" s="127"/>
      <c r="C5269" s="127"/>
      <c r="D5269" s="127"/>
    </row>
    <row r="5270">
      <c r="A5270" s="127"/>
      <c r="B5270" s="127"/>
      <c r="C5270" s="127"/>
      <c r="D5270" s="127"/>
    </row>
    <row r="5271">
      <c r="A5271" s="127"/>
      <c r="B5271" s="127"/>
      <c r="C5271" s="127"/>
      <c r="D5271" s="127"/>
    </row>
    <row r="5272">
      <c r="A5272" s="127"/>
      <c r="B5272" s="127"/>
      <c r="C5272" s="127"/>
      <c r="D5272" s="127"/>
    </row>
    <row r="5273">
      <c r="A5273" s="127"/>
      <c r="B5273" s="127"/>
      <c r="C5273" s="127"/>
      <c r="D5273" s="127"/>
    </row>
    <row r="5274">
      <c r="A5274" s="127"/>
      <c r="B5274" s="127"/>
      <c r="C5274" s="127"/>
      <c r="D5274" s="127"/>
    </row>
    <row r="5275">
      <c r="A5275" s="127"/>
      <c r="B5275" s="127"/>
      <c r="C5275" s="127"/>
      <c r="D5275" s="127"/>
    </row>
    <row r="5276">
      <c r="A5276" s="127"/>
      <c r="B5276" s="127"/>
      <c r="C5276" s="127"/>
      <c r="D5276" s="127"/>
    </row>
    <row r="5277">
      <c r="A5277" s="127"/>
      <c r="B5277" s="127"/>
      <c r="C5277" s="127"/>
      <c r="D5277" s="127"/>
    </row>
    <row r="5278">
      <c r="A5278" s="127"/>
      <c r="B5278" s="127"/>
      <c r="C5278" s="127"/>
      <c r="D5278" s="127"/>
    </row>
    <row r="5279">
      <c r="A5279" s="127"/>
      <c r="B5279" s="127"/>
      <c r="C5279" s="127"/>
      <c r="D5279" s="127"/>
    </row>
    <row r="5280">
      <c r="A5280" s="127"/>
      <c r="B5280" s="127"/>
      <c r="C5280" s="127"/>
      <c r="D5280" s="127"/>
    </row>
    <row r="5281">
      <c r="A5281" s="127"/>
      <c r="B5281" s="127"/>
      <c r="C5281" s="127"/>
      <c r="D5281" s="127"/>
    </row>
    <row r="5282">
      <c r="A5282" s="127"/>
      <c r="B5282" s="127"/>
      <c r="C5282" s="127"/>
      <c r="D5282" s="127"/>
    </row>
    <row r="5283">
      <c r="A5283" s="127"/>
      <c r="B5283" s="127"/>
      <c r="C5283" s="127"/>
      <c r="D5283" s="127"/>
    </row>
    <row r="5284">
      <c r="A5284" s="127"/>
      <c r="B5284" s="127"/>
      <c r="C5284" s="127"/>
      <c r="D5284" s="127"/>
    </row>
    <row r="5285">
      <c r="A5285" s="127"/>
      <c r="B5285" s="127"/>
      <c r="C5285" s="127"/>
      <c r="D5285" s="127"/>
    </row>
    <row r="5286">
      <c r="A5286" s="127"/>
      <c r="B5286" s="127"/>
      <c r="C5286" s="127"/>
      <c r="D5286" s="127"/>
    </row>
    <row r="5287">
      <c r="A5287" s="127"/>
      <c r="B5287" s="127"/>
      <c r="C5287" s="127"/>
      <c r="D5287" s="127"/>
    </row>
    <row r="5288">
      <c r="A5288" s="127"/>
      <c r="B5288" s="127"/>
      <c r="C5288" s="127"/>
      <c r="D5288" s="127"/>
    </row>
    <row r="5289">
      <c r="A5289" s="127"/>
      <c r="B5289" s="127"/>
      <c r="C5289" s="127"/>
      <c r="D5289" s="127"/>
    </row>
    <row r="5290">
      <c r="A5290" s="127"/>
      <c r="B5290" s="127"/>
      <c r="C5290" s="127"/>
      <c r="D5290" s="127"/>
    </row>
    <row r="5291">
      <c r="A5291" s="127"/>
      <c r="B5291" s="127"/>
      <c r="C5291" s="127"/>
      <c r="D5291" s="127"/>
    </row>
    <row r="5292">
      <c r="A5292" s="127"/>
      <c r="B5292" s="127"/>
      <c r="C5292" s="127"/>
      <c r="D5292" s="127"/>
    </row>
    <row r="5293">
      <c r="A5293" s="127"/>
      <c r="B5293" s="127"/>
      <c r="C5293" s="127"/>
      <c r="D5293" s="127"/>
    </row>
    <row r="5294">
      <c r="A5294" s="127"/>
      <c r="B5294" s="127"/>
      <c r="C5294" s="127"/>
      <c r="D5294" s="127"/>
    </row>
    <row r="5295">
      <c r="A5295" s="127"/>
      <c r="B5295" s="127"/>
      <c r="C5295" s="127"/>
      <c r="D5295" s="127"/>
    </row>
    <row r="5296">
      <c r="A5296" s="127"/>
      <c r="B5296" s="127"/>
      <c r="C5296" s="127"/>
      <c r="D5296" s="127"/>
    </row>
    <row r="5297">
      <c r="A5297" s="127"/>
      <c r="B5297" s="127"/>
      <c r="C5297" s="127"/>
      <c r="D5297" s="127"/>
    </row>
    <row r="5298">
      <c r="A5298" s="127"/>
      <c r="B5298" s="127"/>
      <c r="C5298" s="127"/>
      <c r="D5298" s="127"/>
    </row>
    <row r="5299">
      <c r="A5299" s="127"/>
      <c r="B5299" s="127"/>
      <c r="C5299" s="127"/>
      <c r="D5299" s="127"/>
    </row>
    <row r="5300">
      <c r="A5300" s="127"/>
      <c r="B5300" s="127"/>
      <c r="C5300" s="127"/>
      <c r="D5300" s="127"/>
    </row>
    <row r="5301">
      <c r="A5301" s="127"/>
      <c r="B5301" s="127"/>
      <c r="C5301" s="127"/>
      <c r="D5301" s="127"/>
    </row>
    <row r="5302">
      <c r="A5302" s="127"/>
      <c r="B5302" s="127"/>
      <c r="C5302" s="127"/>
      <c r="D5302" s="127"/>
    </row>
    <row r="5303">
      <c r="A5303" s="127"/>
      <c r="B5303" s="127"/>
      <c r="C5303" s="127"/>
      <c r="D5303" s="127"/>
    </row>
    <row r="5304">
      <c r="A5304" s="127"/>
      <c r="B5304" s="127"/>
      <c r="C5304" s="127"/>
      <c r="D5304" s="127"/>
    </row>
    <row r="5305">
      <c r="A5305" s="127"/>
      <c r="B5305" s="127"/>
      <c r="C5305" s="127"/>
      <c r="D5305" s="127"/>
    </row>
    <row r="5306">
      <c r="A5306" s="127"/>
      <c r="B5306" s="127"/>
      <c r="C5306" s="127"/>
      <c r="D5306" s="127"/>
    </row>
    <row r="5307">
      <c r="A5307" s="127"/>
      <c r="B5307" s="127"/>
      <c r="C5307" s="127"/>
      <c r="D5307" s="127"/>
    </row>
    <row r="5308">
      <c r="A5308" s="127"/>
      <c r="B5308" s="127"/>
      <c r="C5308" s="127"/>
      <c r="D5308" s="127"/>
    </row>
    <row r="5309">
      <c r="A5309" s="127"/>
      <c r="B5309" s="127"/>
      <c r="C5309" s="127"/>
      <c r="D5309" s="127"/>
    </row>
    <row r="5310">
      <c r="A5310" s="127"/>
      <c r="B5310" s="127"/>
      <c r="C5310" s="127"/>
      <c r="D5310" s="127"/>
    </row>
    <row r="5311">
      <c r="A5311" s="127"/>
      <c r="B5311" s="127"/>
      <c r="C5311" s="127"/>
      <c r="D5311" s="127"/>
    </row>
    <row r="5312">
      <c r="A5312" s="127"/>
      <c r="B5312" s="127"/>
      <c r="C5312" s="127"/>
      <c r="D5312" s="127"/>
    </row>
    <row r="5313">
      <c r="A5313" s="127"/>
      <c r="B5313" s="127"/>
      <c r="C5313" s="127"/>
      <c r="D5313" s="127"/>
    </row>
    <row r="5314">
      <c r="A5314" s="127"/>
      <c r="B5314" s="127"/>
      <c r="C5314" s="127"/>
      <c r="D5314" s="127"/>
    </row>
    <row r="5315">
      <c r="A5315" s="127"/>
      <c r="B5315" s="127"/>
      <c r="C5315" s="127"/>
      <c r="D5315" s="127"/>
    </row>
    <row r="5316">
      <c r="A5316" s="127"/>
      <c r="B5316" s="127"/>
      <c r="C5316" s="127"/>
      <c r="D5316" s="127"/>
    </row>
    <row r="5317">
      <c r="A5317" s="127"/>
      <c r="B5317" s="127"/>
      <c r="C5317" s="127"/>
      <c r="D5317" s="127"/>
    </row>
    <row r="5318">
      <c r="A5318" s="127"/>
      <c r="B5318" s="127"/>
      <c r="C5318" s="127"/>
      <c r="D5318" s="127"/>
    </row>
    <row r="5319">
      <c r="A5319" s="127"/>
      <c r="B5319" s="127"/>
      <c r="C5319" s="127"/>
      <c r="D5319" s="127"/>
    </row>
    <row r="5320">
      <c r="A5320" s="127"/>
      <c r="B5320" s="127"/>
      <c r="C5320" s="127"/>
      <c r="D5320" s="127"/>
    </row>
    <row r="5321">
      <c r="A5321" s="127"/>
      <c r="B5321" s="127"/>
      <c r="C5321" s="127"/>
      <c r="D5321" s="127"/>
    </row>
    <row r="5322">
      <c r="A5322" s="127"/>
      <c r="B5322" s="127"/>
      <c r="C5322" s="127"/>
      <c r="D5322" s="127"/>
    </row>
    <row r="5323">
      <c r="A5323" s="127"/>
      <c r="B5323" s="127"/>
      <c r="C5323" s="127"/>
      <c r="D5323" s="127"/>
    </row>
    <row r="5324">
      <c r="A5324" s="127"/>
      <c r="B5324" s="127"/>
      <c r="C5324" s="127"/>
      <c r="D5324" s="127"/>
    </row>
    <row r="5325">
      <c r="A5325" s="127"/>
      <c r="B5325" s="127"/>
      <c r="C5325" s="127"/>
      <c r="D5325" s="127"/>
    </row>
    <row r="5326">
      <c r="A5326" s="127"/>
      <c r="B5326" s="127"/>
      <c r="C5326" s="127"/>
      <c r="D5326" s="127"/>
    </row>
    <row r="5327">
      <c r="A5327" s="127"/>
      <c r="B5327" s="127"/>
      <c r="C5327" s="127"/>
      <c r="D5327" s="127"/>
    </row>
    <row r="5328">
      <c r="A5328" s="127"/>
      <c r="B5328" s="127"/>
      <c r="C5328" s="127"/>
      <c r="D5328" s="127"/>
    </row>
    <row r="5329">
      <c r="A5329" s="127"/>
      <c r="B5329" s="127"/>
      <c r="C5329" s="127"/>
      <c r="D5329" s="127"/>
    </row>
    <row r="5330">
      <c r="A5330" s="127"/>
      <c r="B5330" s="127"/>
      <c r="C5330" s="127"/>
      <c r="D5330" s="127"/>
    </row>
    <row r="5331">
      <c r="A5331" s="127"/>
      <c r="B5331" s="127"/>
      <c r="C5331" s="127"/>
      <c r="D5331" s="127"/>
    </row>
    <row r="5332">
      <c r="A5332" s="127"/>
      <c r="B5332" s="127"/>
      <c r="C5332" s="127"/>
      <c r="D5332" s="127"/>
    </row>
    <row r="5333">
      <c r="A5333" s="127"/>
      <c r="B5333" s="127"/>
      <c r="C5333" s="127"/>
      <c r="D5333" s="127"/>
    </row>
    <row r="5334">
      <c r="A5334" s="127"/>
      <c r="B5334" s="127"/>
      <c r="C5334" s="127"/>
      <c r="D5334" s="127"/>
    </row>
    <row r="5335">
      <c r="A5335" s="127"/>
      <c r="B5335" s="127"/>
      <c r="C5335" s="127"/>
      <c r="D5335" s="127"/>
    </row>
    <row r="5336">
      <c r="A5336" s="127"/>
      <c r="B5336" s="127"/>
      <c r="C5336" s="127"/>
      <c r="D5336" s="127"/>
    </row>
    <row r="5337">
      <c r="A5337" s="127"/>
      <c r="B5337" s="127"/>
      <c r="C5337" s="127"/>
      <c r="D5337" s="127"/>
    </row>
    <row r="5338">
      <c r="A5338" s="127"/>
      <c r="B5338" s="127"/>
      <c r="C5338" s="127"/>
      <c r="D5338" s="127"/>
    </row>
    <row r="5339">
      <c r="A5339" s="127"/>
      <c r="B5339" s="127"/>
      <c r="C5339" s="127"/>
      <c r="D5339" s="127"/>
    </row>
    <row r="5340">
      <c r="A5340" s="127"/>
      <c r="B5340" s="127"/>
      <c r="C5340" s="127"/>
      <c r="D5340" s="127"/>
    </row>
    <row r="5341">
      <c r="A5341" s="127"/>
      <c r="B5341" s="127"/>
      <c r="C5341" s="127"/>
      <c r="D5341" s="127"/>
    </row>
    <row r="5342">
      <c r="A5342" s="127"/>
      <c r="B5342" s="127"/>
      <c r="C5342" s="127"/>
      <c r="D5342" s="127"/>
    </row>
    <row r="5343">
      <c r="A5343" s="127"/>
      <c r="B5343" s="127"/>
      <c r="C5343" s="127"/>
      <c r="D5343" s="127"/>
    </row>
    <row r="5344">
      <c r="A5344" s="127"/>
      <c r="B5344" s="127"/>
      <c r="C5344" s="127"/>
      <c r="D5344" s="127"/>
    </row>
    <row r="5345">
      <c r="A5345" s="127"/>
      <c r="B5345" s="127"/>
      <c r="C5345" s="127"/>
      <c r="D5345" s="127"/>
    </row>
    <row r="5346">
      <c r="A5346" s="127"/>
      <c r="B5346" s="127"/>
      <c r="C5346" s="127"/>
      <c r="D5346" s="127"/>
    </row>
    <row r="5347">
      <c r="A5347" s="127"/>
      <c r="B5347" s="127"/>
      <c r="C5347" s="127"/>
      <c r="D5347" s="127"/>
    </row>
    <row r="5348">
      <c r="A5348" s="127"/>
      <c r="B5348" s="127"/>
      <c r="C5348" s="127"/>
      <c r="D5348" s="127"/>
    </row>
    <row r="5349">
      <c r="A5349" s="127"/>
      <c r="B5349" s="127"/>
      <c r="C5349" s="127"/>
      <c r="D5349" s="127"/>
    </row>
    <row r="5350">
      <c r="A5350" s="127"/>
      <c r="B5350" s="127"/>
      <c r="C5350" s="127"/>
      <c r="D5350" s="127"/>
    </row>
    <row r="5351">
      <c r="A5351" s="127"/>
      <c r="B5351" s="127"/>
      <c r="C5351" s="127"/>
      <c r="D5351" s="127"/>
    </row>
    <row r="5352">
      <c r="A5352" s="127"/>
      <c r="B5352" s="127"/>
      <c r="C5352" s="127"/>
      <c r="D5352" s="127"/>
    </row>
    <row r="5353">
      <c r="A5353" s="127"/>
      <c r="B5353" s="127"/>
      <c r="C5353" s="127"/>
      <c r="D5353" s="127"/>
    </row>
    <row r="5354">
      <c r="A5354" s="127"/>
      <c r="B5354" s="127"/>
      <c r="C5354" s="127"/>
      <c r="D5354" s="127"/>
    </row>
    <row r="5355">
      <c r="A5355" s="127"/>
      <c r="B5355" s="127"/>
      <c r="C5355" s="127"/>
      <c r="D5355" s="127"/>
    </row>
    <row r="5356">
      <c r="A5356" s="127"/>
      <c r="B5356" s="127"/>
      <c r="C5356" s="127"/>
      <c r="D5356" s="127"/>
    </row>
    <row r="5357">
      <c r="A5357" s="127"/>
      <c r="B5357" s="127"/>
      <c r="C5357" s="127"/>
      <c r="D5357" s="127"/>
    </row>
    <row r="5358">
      <c r="A5358" s="127"/>
      <c r="B5358" s="127"/>
      <c r="C5358" s="127"/>
      <c r="D5358" s="127"/>
    </row>
    <row r="5359">
      <c r="A5359" s="127"/>
      <c r="B5359" s="127"/>
      <c r="C5359" s="127"/>
      <c r="D5359" s="127"/>
    </row>
    <row r="5360">
      <c r="A5360" s="127"/>
      <c r="B5360" s="127"/>
      <c r="C5360" s="127"/>
      <c r="D5360" s="127"/>
    </row>
    <row r="5361">
      <c r="A5361" s="127"/>
      <c r="B5361" s="127"/>
      <c r="C5361" s="127"/>
      <c r="D5361" s="127"/>
    </row>
    <row r="5362">
      <c r="A5362" s="127"/>
      <c r="B5362" s="127"/>
      <c r="C5362" s="127"/>
      <c r="D5362" s="127"/>
    </row>
    <row r="5363">
      <c r="A5363" s="127"/>
      <c r="B5363" s="127"/>
      <c r="C5363" s="127"/>
      <c r="D5363" s="127"/>
    </row>
    <row r="5364">
      <c r="A5364" s="127"/>
      <c r="B5364" s="127"/>
      <c r="C5364" s="127"/>
      <c r="D5364" s="127"/>
    </row>
    <row r="5365">
      <c r="A5365" s="127"/>
      <c r="B5365" s="127"/>
      <c r="C5365" s="127"/>
      <c r="D5365" s="127"/>
    </row>
    <row r="5366">
      <c r="A5366" s="127"/>
      <c r="B5366" s="127"/>
      <c r="C5366" s="127"/>
      <c r="D5366" s="127"/>
    </row>
    <row r="5367">
      <c r="A5367" s="127"/>
      <c r="B5367" s="127"/>
      <c r="C5367" s="127"/>
      <c r="D5367" s="127"/>
    </row>
    <row r="5368">
      <c r="A5368" s="127"/>
      <c r="B5368" s="127"/>
      <c r="C5368" s="127"/>
      <c r="D5368" s="127"/>
    </row>
    <row r="5369">
      <c r="A5369" s="127"/>
      <c r="B5369" s="127"/>
      <c r="C5369" s="127"/>
      <c r="D5369" s="127"/>
    </row>
    <row r="5370">
      <c r="A5370" s="127"/>
      <c r="B5370" s="127"/>
      <c r="C5370" s="127"/>
      <c r="D5370" s="127"/>
    </row>
    <row r="5371">
      <c r="A5371" s="127"/>
      <c r="B5371" s="127"/>
      <c r="C5371" s="127"/>
      <c r="D5371" s="127"/>
    </row>
    <row r="5372">
      <c r="A5372" s="127"/>
      <c r="B5372" s="127"/>
      <c r="C5372" s="127"/>
      <c r="D5372" s="127"/>
    </row>
    <row r="5373">
      <c r="A5373" s="127"/>
      <c r="B5373" s="127"/>
      <c r="C5373" s="127"/>
      <c r="D5373" s="127"/>
    </row>
    <row r="5374">
      <c r="A5374" s="127"/>
      <c r="B5374" s="127"/>
      <c r="C5374" s="127"/>
      <c r="D5374" s="127"/>
    </row>
    <row r="5375">
      <c r="A5375" s="127"/>
      <c r="B5375" s="127"/>
      <c r="C5375" s="127"/>
      <c r="D5375" s="127"/>
    </row>
    <row r="5376">
      <c r="A5376" s="127"/>
      <c r="B5376" s="127"/>
      <c r="C5376" s="127"/>
      <c r="D5376" s="127"/>
    </row>
    <row r="5377">
      <c r="A5377" s="127"/>
      <c r="B5377" s="127"/>
      <c r="C5377" s="127"/>
      <c r="D5377" s="127"/>
    </row>
    <row r="5378">
      <c r="A5378" s="127"/>
      <c r="B5378" s="127"/>
      <c r="C5378" s="127"/>
      <c r="D5378" s="127"/>
    </row>
    <row r="5379">
      <c r="A5379" s="127"/>
      <c r="B5379" s="127"/>
      <c r="C5379" s="127"/>
      <c r="D5379" s="127"/>
    </row>
    <row r="5380">
      <c r="A5380" s="127"/>
      <c r="B5380" s="127"/>
      <c r="C5380" s="127"/>
      <c r="D5380" s="127"/>
    </row>
    <row r="5381">
      <c r="A5381" s="127"/>
      <c r="B5381" s="127"/>
      <c r="C5381" s="127"/>
      <c r="D5381" s="127"/>
    </row>
    <row r="5382">
      <c r="A5382" s="127"/>
      <c r="B5382" s="127"/>
      <c r="C5382" s="127"/>
      <c r="D5382" s="127"/>
    </row>
    <row r="5383">
      <c r="A5383" s="127"/>
      <c r="B5383" s="127"/>
      <c r="C5383" s="127"/>
      <c r="D5383" s="127"/>
    </row>
    <row r="5384">
      <c r="A5384" s="127"/>
      <c r="B5384" s="127"/>
      <c r="C5384" s="127"/>
      <c r="D5384" s="127"/>
    </row>
    <row r="5385">
      <c r="A5385" s="127"/>
      <c r="B5385" s="127"/>
      <c r="C5385" s="127"/>
      <c r="D5385" s="127"/>
    </row>
    <row r="5386">
      <c r="A5386" s="127"/>
      <c r="B5386" s="127"/>
      <c r="C5386" s="127"/>
      <c r="D5386" s="127"/>
    </row>
    <row r="5387">
      <c r="A5387" s="127"/>
      <c r="B5387" s="127"/>
      <c r="C5387" s="127"/>
      <c r="D5387" s="127"/>
    </row>
    <row r="5388">
      <c r="A5388" s="127"/>
      <c r="B5388" s="127"/>
      <c r="C5388" s="127"/>
      <c r="D5388" s="127"/>
    </row>
    <row r="5389">
      <c r="A5389" s="127"/>
      <c r="B5389" s="127"/>
      <c r="C5389" s="127"/>
      <c r="D5389" s="127"/>
    </row>
    <row r="5390">
      <c r="A5390" s="127"/>
      <c r="B5390" s="127"/>
      <c r="C5390" s="127"/>
      <c r="D5390" s="127"/>
    </row>
    <row r="5391">
      <c r="A5391" s="127"/>
      <c r="B5391" s="127"/>
      <c r="C5391" s="127"/>
      <c r="D5391" s="127"/>
    </row>
    <row r="5392">
      <c r="A5392" s="127"/>
      <c r="B5392" s="127"/>
      <c r="C5392" s="127"/>
      <c r="D5392" s="127"/>
    </row>
    <row r="5393">
      <c r="A5393" s="127"/>
      <c r="B5393" s="127"/>
      <c r="C5393" s="127"/>
      <c r="D5393" s="127"/>
    </row>
    <row r="5394">
      <c r="A5394" s="127"/>
      <c r="B5394" s="127"/>
      <c r="C5394" s="127"/>
      <c r="D5394" s="127"/>
    </row>
    <row r="5395">
      <c r="A5395" s="127"/>
      <c r="B5395" s="127"/>
      <c r="C5395" s="127"/>
      <c r="D5395" s="127"/>
    </row>
    <row r="5396">
      <c r="A5396" s="127"/>
      <c r="B5396" s="127"/>
      <c r="C5396" s="127"/>
      <c r="D5396" s="127"/>
    </row>
    <row r="5397">
      <c r="A5397" s="127"/>
      <c r="B5397" s="127"/>
      <c r="C5397" s="127"/>
      <c r="D5397" s="127"/>
    </row>
    <row r="5398">
      <c r="A5398" s="127"/>
      <c r="B5398" s="127"/>
      <c r="C5398" s="127"/>
      <c r="D5398" s="127"/>
    </row>
    <row r="5399">
      <c r="A5399" s="127"/>
      <c r="B5399" s="127"/>
      <c r="C5399" s="127"/>
      <c r="D5399" s="127"/>
    </row>
    <row r="5400">
      <c r="A5400" s="127"/>
      <c r="B5400" s="127"/>
      <c r="C5400" s="127"/>
      <c r="D5400" s="127"/>
    </row>
    <row r="5401">
      <c r="A5401" s="127"/>
      <c r="B5401" s="127"/>
      <c r="C5401" s="127"/>
      <c r="D5401" s="127"/>
    </row>
    <row r="5402">
      <c r="A5402" s="127"/>
      <c r="B5402" s="127"/>
      <c r="C5402" s="127"/>
      <c r="D5402" s="127"/>
    </row>
    <row r="5403">
      <c r="A5403" s="127"/>
      <c r="B5403" s="127"/>
      <c r="C5403" s="127"/>
      <c r="D5403" s="127"/>
    </row>
    <row r="5404">
      <c r="A5404" s="127"/>
      <c r="B5404" s="127"/>
      <c r="C5404" s="127"/>
      <c r="D5404" s="127"/>
    </row>
    <row r="5405">
      <c r="A5405" s="127"/>
      <c r="B5405" s="127"/>
      <c r="C5405" s="127"/>
      <c r="D5405" s="127"/>
    </row>
    <row r="5406">
      <c r="A5406" s="127"/>
      <c r="B5406" s="127"/>
      <c r="C5406" s="127"/>
      <c r="D5406" s="127"/>
    </row>
    <row r="5407">
      <c r="A5407" s="127"/>
      <c r="B5407" s="127"/>
      <c r="C5407" s="127"/>
      <c r="D5407" s="127"/>
    </row>
    <row r="5408">
      <c r="A5408" s="127"/>
      <c r="B5408" s="127"/>
      <c r="C5408" s="127"/>
      <c r="D5408" s="127"/>
    </row>
    <row r="5409">
      <c r="A5409" s="127"/>
      <c r="B5409" s="127"/>
      <c r="C5409" s="127"/>
      <c r="D5409" s="127"/>
    </row>
    <row r="5410">
      <c r="A5410" s="127"/>
      <c r="B5410" s="127"/>
      <c r="C5410" s="127"/>
      <c r="D5410" s="127"/>
    </row>
    <row r="5411">
      <c r="A5411" s="127"/>
      <c r="B5411" s="127"/>
      <c r="C5411" s="127"/>
      <c r="D5411" s="127"/>
    </row>
    <row r="5412">
      <c r="A5412" s="127"/>
      <c r="B5412" s="127"/>
      <c r="C5412" s="127"/>
      <c r="D5412" s="127"/>
    </row>
    <row r="5413">
      <c r="A5413" s="127"/>
      <c r="B5413" s="127"/>
      <c r="C5413" s="127"/>
      <c r="D5413" s="127"/>
    </row>
    <row r="5414">
      <c r="A5414" s="127"/>
      <c r="B5414" s="127"/>
      <c r="C5414" s="127"/>
      <c r="D5414" s="127"/>
    </row>
    <row r="5415">
      <c r="A5415" s="127"/>
      <c r="B5415" s="127"/>
      <c r="C5415" s="127"/>
      <c r="D5415" s="127"/>
    </row>
    <row r="5416">
      <c r="A5416" s="127"/>
      <c r="B5416" s="127"/>
      <c r="C5416" s="127"/>
      <c r="D5416" s="127"/>
    </row>
    <row r="5417">
      <c r="A5417" s="127"/>
      <c r="B5417" s="127"/>
      <c r="C5417" s="127"/>
      <c r="D5417" s="127"/>
    </row>
    <row r="5418">
      <c r="A5418" s="127"/>
      <c r="B5418" s="127"/>
      <c r="C5418" s="127"/>
      <c r="D5418" s="127"/>
    </row>
    <row r="5419">
      <c r="A5419" s="127"/>
      <c r="B5419" s="127"/>
      <c r="C5419" s="127"/>
      <c r="D5419" s="127"/>
    </row>
    <row r="5420">
      <c r="A5420" s="127"/>
      <c r="B5420" s="127"/>
      <c r="C5420" s="127"/>
      <c r="D5420" s="127"/>
    </row>
    <row r="5421">
      <c r="A5421" s="127"/>
      <c r="B5421" s="127"/>
      <c r="C5421" s="127"/>
      <c r="D5421" s="127"/>
    </row>
    <row r="5422">
      <c r="A5422" s="127"/>
      <c r="B5422" s="127"/>
      <c r="C5422" s="127"/>
      <c r="D5422" s="127"/>
    </row>
    <row r="5423">
      <c r="A5423" s="127"/>
      <c r="B5423" s="127"/>
      <c r="C5423" s="127"/>
      <c r="D5423" s="127"/>
    </row>
    <row r="5424">
      <c r="A5424" s="127"/>
      <c r="B5424" s="127"/>
      <c r="C5424" s="127"/>
      <c r="D5424" s="127"/>
    </row>
    <row r="5425">
      <c r="A5425" s="127"/>
      <c r="B5425" s="127"/>
      <c r="C5425" s="127"/>
      <c r="D5425" s="127"/>
    </row>
    <row r="5426">
      <c r="A5426" s="127"/>
      <c r="B5426" s="127"/>
      <c r="C5426" s="127"/>
      <c r="D5426" s="127"/>
    </row>
    <row r="5427">
      <c r="A5427" s="127"/>
      <c r="B5427" s="127"/>
      <c r="C5427" s="127"/>
      <c r="D5427" s="127"/>
    </row>
    <row r="5428">
      <c r="A5428" s="127"/>
      <c r="B5428" s="127"/>
      <c r="C5428" s="127"/>
      <c r="D5428" s="127"/>
    </row>
    <row r="5429">
      <c r="A5429" s="127"/>
      <c r="B5429" s="127"/>
      <c r="C5429" s="127"/>
      <c r="D5429" s="127"/>
    </row>
    <row r="5430">
      <c r="A5430" s="127"/>
      <c r="B5430" s="127"/>
      <c r="C5430" s="127"/>
      <c r="D5430" s="127"/>
    </row>
    <row r="5431">
      <c r="A5431" s="127"/>
      <c r="B5431" s="127"/>
      <c r="C5431" s="127"/>
      <c r="D5431" s="127"/>
    </row>
    <row r="5432">
      <c r="A5432" s="127"/>
      <c r="B5432" s="127"/>
      <c r="C5432" s="127"/>
      <c r="D5432" s="127"/>
    </row>
    <row r="5433">
      <c r="A5433" s="127"/>
      <c r="B5433" s="127"/>
      <c r="C5433" s="127"/>
      <c r="D5433" s="127"/>
    </row>
    <row r="5434">
      <c r="A5434" s="127"/>
      <c r="B5434" s="127"/>
      <c r="C5434" s="127"/>
      <c r="D5434" s="127"/>
    </row>
    <row r="5435">
      <c r="A5435" s="127"/>
      <c r="B5435" s="127"/>
      <c r="C5435" s="127"/>
      <c r="D5435" s="127"/>
    </row>
    <row r="5436">
      <c r="A5436" s="127"/>
      <c r="B5436" s="127"/>
      <c r="C5436" s="127"/>
      <c r="D5436" s="127"/>
    </row>
    <row r="5437">
      <c r="A5437" s="127"/>
      <c r="B5437" s="127"/>
      <c r="C5437" s="127"/>
      <c r="D5437" s="127"/>
    </row>
    <row r="5438">
      <c r="A5438" s="127"/>
      <c r="B5438" s="127"/>
      <c r="C5438" s="127"/>
      <c r="D5438" s="127"/>
    </row>
    <row r="5439">
      <c r="A5439" s="127"/>
      <c r="B5439" s="127"/>
      <c r="C5439" s="127"/>
      <c r="D5439" s="127"/>
    </row>
    <row r="5440">
      <c r="A5440" s="127"/>
      <c r="B5440" s="127"/>
      <c r="C5440" s="127"/>
      <c r="D5440" s="127"/>
    </row>
    <row r="5441">
      <c r="A5441" s="127"/>
      <c r="B5441" s="127"/>
      <c r="C5441" s="127"/>
      <c r="D5441" s="127"/>
    </row>
    <row r="5442">
      <c r="A5442" s="127"/>
      <c r="B5442" s="127"/>
      <c r="C5442" s="127"/>
      <c r="D5442" s="127"/>
    </row>
    <row r="5443">
      <c r="A5443" s="127"/>
      <c r="B5443" s="127"/>
      <c r="C5443" s="127"/>
      <c r="D5443" s="127"/>
    </row>
    <row r="5444">
      <c r="A5444" s="127"/>
      <c r="B5444" s="127"/>
      <c r="C5444" s="127"/>
      <c r="D5444" s="127"/>
    </row>
    <row r="5445">
      <c r="A5445" s="127"/>
      <c r="B5445" s="127"/>
      <c r="C5445" s="127"/>
      <c r="D5445" s="127"/>
    </row>
    <row r="5446">
      <c r="A5446" s="127"/>
      <c r="B5446" s="127"/>
      <c r="C5446" s="127"/>
      <c r="D5446" s="127"/>
    </row>
    <row r="5447">
      <c r="A5447" s="127"/>
      <c r="B5447" s="127"/>
      <c r="C5447" s="127"/>
      <c r="D5447" s="127"/>
    </row>
    <row r="5448">
      <c r="A5448" s="127"/>
      <c r="B5448" s="127"/>
      <c r="C5448" s="127"/>
      <c r="D5448" s="127"/>
    </row>
    <row r="5449">
      <c r="A5449" s="127"/>
      <c r="B5449" s="127"/>
      <c r="C5449" s="127"/>
      <c r="D5449" s="127"/>
    </row>
    <row r="5450">
      <c r="A5450" s="127"/>
      <c r="B5450" s="127"/>
      <c r="C5450" s="127"/>
      <c r="D5450" s="127"/>
    </row>
    <row r="5451">
      <c r="A5451" s="127"/>
      <c r="B5451" s="127"/>
      <c r="C5451" s="127"/>
      <c r="D5451" s="127"/>
    </row>
    <row r="5452">
      <c r="A5452" s="127"/>
      <c r="B5452" s="127"/>
      <c r="C5452" s="127"/>
      <c r="D5452" s="127"/>
    </row>
    <row r="5453">
      <c r="A5453" s="127"/>
      <c r="B5453" s="127"/>
      <c r="C5453" s="127"/>
      <c r="D5453" s="127"/>
    </row>
    <row r="5454">
      <c r="A5454" s="127"/>
      <c r="B5454" s="127"/>
      <c r="C5454" s="127"/>
      <c r="D5454" s="127"/>
    </row>
    <row r="5455">
      <c r="A5455" s="127"/>
      <c r="B5455" s="127"/>
      <c r="C5455" s="127"/>
      <c r="D5455" s="127"/>
    </row>
    <row r="5456">
      <c r="A5456" s="127"/>
      <c r="B5456" s="127"/>
      <c r="C5456" s="127"/>
      <c r="D5456" s="127"/>
    </row>
    <row r="5457">
      <c r="A5457" s="127"/>
      <c r="B5457" s="127"/>
      <c r="C5457" s="127"/>
      <c r="D5457" s="127"/>
    </row>
    <row r="5458">
      <c r="A5458" s="127"/>
      <c r="B5458" s="127"/>
      <c r="C5458" s="127"/>
      <c r="D5458" s="127"/>
    </row>
    <row r="5459">
      <c r="A5459" s="127"/>
      <c r="B5459" s="127"/>
      <c r="C5459" s="127"/>
      <c r="D5459" s="127"/>
    </row>
    <row r="5460">
      <c r="A5460" s="127"/>
      <c r="B5460" s="127"/>
      <c r="C5460" s="127"/>
      <c r="D5460" s="127"/>
    </row>
    <row r="5461">
      <c r="A5461" s="127"/>
      <c r="B5461" s="127"/>
      <c r="C5461" s="127"/>
      <c r="D5461" s="127"/>
    </row>
    <row r="5462">
      <c r="A5462" s="127"/>
      <c r="B5462" s="127"/>
      <c r="C5462" s="127"/>
      <c r="D5462" s="127"/>
    </row>
    <row r="5463">
      <c r="A5463" s="127"/>
      <c r="B5463" s="127"/>
      <c r="C5463" s="127"/>
      <c r="D5463" s="127"/>
    </row>
    <row r="5464">
      <c r="A5464" s="127"/>
      <c r="B5464" s="127"/>
      <c r="C5464" s="127"/>
      <c r="D5464" s="127"/>
    </row>
    <row r="5465">
      <c r="A5465" s="127"/>
      <c r="B5465" s="127"/>
      <c r="C5465" s="127"/>
      <c r="D5465" s="127"/>
    </row>
    <row r="5466">
      <c r="A5466" s="127"/>
      <c r="B5466" s="127"/>
      <c r="C5466" s="127"/>
      <c r="D5466" s="127"/>
    </row>
    <row r="5467">
      <c r="A5467" s="127"/>
      <c r="B5467" s="127"/>
      <c r="C5467" s="127"/>
      <c r="D5467" s="127"/>
    </row>
    <row r="5468">
      <c r="A5468" s="127"/>
      <c r="B5468" s="127"/>
      <c r="C5468" s="127"/>
      <c r="D5468" s="127"/>
    </row>
    <row r="5469">
      <c r="A5469" s="127"/>
      <c r="B5469" s="127"/>
      <c r="C5469" s="127"/>
      <c r="D5469" s="127"/>
    </row>
    <row r="5470">
      <c r="A5470" s="127"/>
      <c r="B5470" s="127"/>
      <c r="C5470" s="127"/>
      <c r="D5470" s="127"/>
    </row>
    <row r="5471">
      <c r="A5471" s="127"/>
      <c r="B5471" s="127"/>
      <c r="C5471" s="127"/>
      <c r="D5471" s="127"/>
    </row>
    <row r="5472">
      <c r="A5472" s="127"/>
      <c r="B5472" s="127"/>
      <c r="C5472" s="127"/>
      <c r="D5472" s="127"/>
    </row>
    <row r="5473">
      <c r="A5473" s="127"/>
      <c r="B5473" s="127"/>
      <c r="C5473" s="127"/>
      <c r="D5473" s="127"/>
    </row>
    <row r="5474">
      <c r="A5474" s="127"/>
      <c r="B5474" s="127"/>
      <c r="C5474" s="127"/>
      <c r="D5474" s="127"/>
    </row>
    <row r="5475">
      <c r="A5475" s="127"/>
      <c r="B5475" s="127"/>
      <c r="C5475" s="127"/>
      <c r="D5475" s="127"/>
    </row>
    <row r="5476">
      <c r="A5476" s="127"/>
      <c r="B5476" s="127"/>
      <c r="C5476" s="127"/>
      <c r="D5476" s="127"/>
    </row>
    <row r="5477">
      <c r="A5477" s="127"/>
      <c r="B5477" s="127"/>
      <c r="C5477" s="127"/>
      <c r="D5477" s="127"/>
    </row>
    <row r="5478">
      <c r="A5478" s="127"/>
      <c r="B5478" s="127"/>
      <c r="C5478" s="127"/>
      <c r="D5478" s="127"/>
    </row>
    <row r="5479">
      <c r="A5479" s="127"/>
      <c r="B5479" s="127"/>
      <c r="C5479" s="127"/>
      <c r="D5479" s="127"/>
    </row>
    <row r="5480">
      <c r="A5480" s="127"/>
      <c r="B5480" s="127"/>
      <c r="C5480" s="127"/>
      <c r="D5480" s="127"/>
    </row>
    <row r="5481">
      <c r="A5481" s="127"/>
      <c r="B5481" s="127"/>
      <c r="C5481" s="127"/>
      <c r="D5481" s="127"/>
    </row>
    <row r="5482">
      <c r="A5482" s="127"/>
      <c r="B5482" s="127"/>
      <c r="C5482" s="127"/>
      <c r="D5482" s="127"/>
    </row>
    <row r="5483">
      <c r="A5483" s="127"/>
      <c r="B5483" s="127"/>
      <c r="C5483" s="127"/>
      <c r="D5483" s="127"/>
    </row>
    <row r="5484">
      <c r="A5484" s="127"/>
      <c r="B5484" s="127"/>
      <c r="C5484" s="127"/>
      <c r="D5484" s="127"/>
    </row>
    <row r="5485">
      <c r="A5485" s="127"/>
      <c r="B5485" s="127"/>
      <c r="C5485" s="127"/>
      <c r="D5485" s="127"/>
    </row>
    <row r="5486">
      <c r="A5486" s="127"/>
      <c r="B5486" s="127"/>
      <c r="C5486" s="127"/>
      <c r="D5486" s="127"/>
    </row>
    <row r="5487">
      <c r="A5487" s="127"/>
      <c r="B5487" s="127"/>
      <c r="C5487" s="127"/>
      <c r="D5487" s="127"/>
    </row>
    <row r="5488">
      <c r="A5488" s="127"/>
      <c r="B5488" s="127"/>
      <c r="C5488" s="127"/>
      <c r="D5488" s="127"/>
    </row>
    <row r="5489">
      <c r="A5489" s="127"/>
      <c r="B5489" s="127"/>
      <c r="C5489" s="127"/>
      <c r="D5489" s="127"/>
    </row>
    <row r="5490">
      <c r="A5490" s="127"/>
      <c r="B5490" s="127"/>
      <c r="C5490" s="127"/>
      <c r="D5490" s="127"/>
    </row>
    <row r="5491">
      <c r="A5491" s="127"/>
      <c r="B5491" s="127"/>
      <c r="C5491" s="127"/>
      <c r="D5491" s="127"/>
    </row>
    <row r="5492">
      <c r="A5492" s="127"/>
      <c r="B5492" s="127"/>
      <c r="C5492" s="127"/>
      <c r="D5492" s="127"/>
    </row>
    <row r="5493">
      <c r="A5493" s="127"/>
      <c r="B5493" s="127"/>
      <c r="C5493" s="127"/>
      <c r="D5493" s="127"/>
    </row>
    <row r="5494">
      <c r="A5494" s="127"/>
      <c r="B5494" s="127"/>
      <c r="C5494" s="127"/>
      <c r="D5494" s="127"/>
    </row>
    <row r="5495">
      <c r="A5495" s="127"/>
      <c r="B5495" s="127"/>
      <c r="C5495" s="127"/>
      <c r="D5495" s="127"/>
    </row>
    <row r="5496">
      <c r="A5496" s="127"/>
      <c r="B5496" s="127"/>
      <c r="C5496" s="127"/>
      <c r="D5496" s="127"/>
    </row>
    <row r="5497">
      <c r="A5497" s="127"/>
      <c r="B5497" s="127"/>
      <c r="C5497" s="127"/>
      <c r="D5497" s="127"/>
    </row>
    <row r="5498">
      <c r="A5498" s="127"/>
      <c r="B5498" s="127"/>
      <c r="C5498" s="127"/>
      <c r="D5498" s="127"/>
    </row>
    <row r="5499">
      <c r="A5499" s="127"/>
      <c r="B5499" s="127"/>
      <c r="C5499" s="127"/>
      <c r="D5499" s="127"/>
    </row>
    <row r="5500">
      <c r="A5500" s="127"/>
      <c r="B5500" s="127"/>
      <c r="C5500" s="127"/>
      <c r="D5500" s="127"/>
    </row>
    <row r="5501">
      <c r="A5501" s="127"/>
      <c r="B5501" s="127"/>
      <c r="C5501" s="127"/>
      <c r="D5501" s="127"/>
    </row>
    <row r="5502">
      <c r="A5502" s="127"/>
      <c r="B5502" s="127"/>
      <c r="C5502" s="127"/>
      <c r="D5502" s="127"/>
    </row>
    <row r="5503">
      <c r="A5503" s="127"/>
      <c r="B5503" s="127"/>
      <c r="C5503" s="127"/>
      <c r="D5503" s="127"/>
    </row>
    <row r="5504">
      <c r="A5504" s="127"/>
      <c r="B5504" s="127"/>
      <c r="C5504" s="127"/>
      <c r="D5504" s="127"/>
    </row>
    <row r="5505">
      <c r="A5505" s="127"/>
      <c r="B5505" s="127"/>
      <c r="C5505" s="127"/>
      <c r="D5505" s="127"/>
    </row>
    <row r="5506">
      <c r="A5506" s="127"/>
      <c r="B5506" s="127"/>
      <c r="C5506" s="127"/>
      <c r="D5506" s="127"/>
    </row>
    <row r="5507">
      <c r="A5507" s="127"/>
      <c r="B5507" s="127"/>
      <c r="C5507" s="127"/>
      <c r="D5507" s="127"/>
    </row>
    <row r="5508">
      <c r="A5508" s="127"/>
      <c r="B5508" s="127"/>
      <c r="C5508" s="127"/>
      <c r="D5508" s="127"/>
    </row>
    <row r="5509">
      <c r="A5509" s="127"/>
      <c r="B5509" s="127"/>
      <c r="C5509" s="127"/>
      <c r="D5509" s="127"/>
    </row>
    <row r="5510">
      <c r="A5510" s="127"/>
      <c r="B5510" s="127"/>
      <c r="C5510" s="127"/>
      <c r="D5510" s="127"/>
    </row>
    <row r="5511">
      <c r="A5511" s="127"/>
      <c r="B5511" s="127"/>
      <c r="C5511" s="127"/>
      <c r="D5511" s="127"/>
    </row>
    <row r="5512">
      <c r="A5512" s="127"/>
      <c r="B5512" s="127"/>
      <c r="C5512" s="127"/>
      <c r="D5512" s="127"/>
    </row>
    <row r="5513">
      <c r="A5513" s="127"/>
      <c r="B5513" s="127"/>
      <c r="C5513" s="127"/>
      <c r="D5513" s="127"/>
    </row>
    <row r="5514">
      <c r="A5514" s="127"/>
      <c r="B5514" s="127"/>
      <c r="C5514" s="127"/>
      <c r="D5514" s="127"/>
    </row>
    <row r="5515">
      <c r="A5515" s="127"/>
      <c r="B5515" s="127"/>
      <c r="C5515" s="127"/>
      <c r="D5515" s="127"/>
    </row>
    <row r="5516">
      <c r="A5516" s="127"/>
      <c r="B5516" s="127"/>
      <c r="C5516" s="127"/>
      <c r="D5516" s="127"/>
    </row>
    <row r="5517">
      <c r="A5517" s="127"/>
      <c r="B5517" s="127"/>
      <c r="C5517" s="127"/>
      <c r="D5517" s="127"/>
    </row>
    <row r="5518">
      <c r="A5518" s="127"/>
      <c r="B5518" s="127"/>
      <c r="C5518" s="127"/>
      <c r="D5518" s="127"/>
    </row>
    <row r="5519">
      <c r="A5519" s="127"/>
      <c r="B5519" s="127"/>
      <c r="C5519" s="127"/>
      <c r="D5519" s="127"/>
    </row>
    <row r="5520">
      <c r="A5520" s="127"/>
      <c r="B5520" s="127"/>
      <c r="C5520" s="127"/>
      <c r="D5520" s="127"/>
    </row>
    <row r="5521">
      <c r="A5521" s="127"/>
      <c r="B5521" s="127"/>
      <c r="C5521" s="127"/>
      <c r="D5521" s="127"/>
    </row>
    <row r="5522">
      <c r="A5522" s="127"/>
      <c r="B5522" s="127"/>
      <c r="C5522" s="127"/>
      <c r="D5522" s="127"/>
    </row>
    <row r="5523">
      <c r="A5523" s="127"/>
      <c r="B5523" s="127"/>
      <c r="C5523" s="127"/>
      <c r="D5523" s="127"/>
    </row>
    <row r="5524">
      <c r="A5524" s="127"/>
      <c r="B5524" s="127"/>
      <c r="C5524" s="127"/>
      <c r="D5524" s="127"/>
    </row>
    <row r="5525">
      <c r="A5525" s="127"/>
      <c r="B5525" s="127"/>
      <c r="C5525" s="127"/>
      <c r="D5525" s="127"/>
    </row>
    <row r="5526">
      <c r="A5526" s="127"/>
      <c r="B5526" s="127"/>
      <c r="C5526" s="127"/>
      <c r="D5526" s="127"/>
    </row>
    <row r="5527">
      <c r="A5527" s="127"/>
      <c r="B5527" s="127"/>
      <c r="C5527" s="127"/>
      <c r="D5527" s="127"/>
    </row>
    <row r="5528">
      <c r="A5528" s="127"/>
      <c r="B5528" s="127"/>
      <c r="C5528" s="127"/>
      <c r="D5528" s="127"/>
    </row>
    <row r="5529">
      <c r="A5529" s="127"/>
      <c r="B5529" s="127"/>
      <c r="C5529" s="127"/>
      <c r="D5529" s="127"/>
    </row>
    <row r="5530">
      <c r="A5530" s="127"/>
      <c r="B5530" s="127"/>
      <c r="C5530" s="127"/>
      <c r="D5530" s="127"/>
    </row>
    <row r="5531">
      <c r="A5531" s="127"/>
      <c r="B5531" s="127"/>
      <c r="C5531" s="127"/>
      <c r="D5531" s="127"/>
    </row>
    <row r="5532">
      <c r="A5532" s="127"/>
      <c r="B5532" s="127"/>
      <c r="C5532" s="127"/>
      <c r="D5532" s="127"/>
    </row>
    <row r="5533">
      <c r="A5533" s="127"/>
      <c r="B5533" s="127"/>
      <c r="C5533" s="127"/>
      <c r="D5533" s="127"/>
    </row>
    <row r="5534">
      <c r="A5534" s="127"/>
      <c r="B5534" s="127"/>
      <c r="C5534" s="127"/>
      <c r="D5534" s="127"/>
    </row>
    <row r="5535">
      <c r="A5535" s="127"/>
      <c r="B5535" s="127"/>
      <c r="C5535" s="127"/>
      <c r="D5535" s="127"/>
    </row>
    <row r="5536">
      <c r="A5536" s="127"/>
      <c r="B5536" s="127"/>
      <c r="C5536" s="127"/>
      <c r="D5536" s="127"/>
    </row>
    <row r="5537">
      <c r="A5537" s="127"/>
      <c r="B5537" s="127"/>
      <c r="C5537" s="127"/>
      <c r="D5537" s="127"/>
    </row>
    <row r="5538">
      <c r="A5538" s="127"/>
      <c r="B5538" s="127"/>
      <c r="C5538" s="127"/>
      <c r="D5538" s="127"/>
    </row>
    <row r="5539">
      <c r="A5539" s="127"/>
      <c r="B5539" s="127"/>
      <c r="C5539" s="127"/>
      <c r="D5539" s="127"/>
    </row>
    <row r="5540">
      <c r="A5540" s="127"/>
      <c r="B5540" s="127"/>
      <c r="C5540" s="127"/>
      <c r="D5540" s="127"/>
    </row>
    <row r="5541">
      <c r="A5541" s="127"/>
      <c r="B5541" s="127"/>
      <c r="C5541" s="127"/>
      <c r="D5541" s="127"/>
    </row>
    <row r="5542">
      <c r="A5542" s="127"/>
      <c r="B5542" s="127"/>
      <c r="C5542" s="127"/>
      <c r="D5542" s="127"/>
    </row>
    <row r="5543">
      <c r="A5543" s="127"/>
      <c r="B5543" s="127"/>
      <c r="C5543" s="127"/>
      <c r="D5543" s="127"/>
    </row>
    <row r="5544">
      <c r="A5544" s="127"/>
      <c r="B5544" s="127"/>
      <c r="C5544" s="127"/>
      <c r="D5544" s="127"/>
    </row>
    <row r="5545">
      <c r="A5545" s="127"/>
      <c r="B5545" s="127"/>
      <c r="C5545" s="127"/>
      <c r="D5545" s="127"/>
    </row>
    <row r="5546">
      <c r="A5546" s="127"/>
      <c r="B5546" s="127"/>
      <c r="C5546" s="127"/>
      <c r="D5546" s="127"/>
    </row>
    <row r="5547">
      <c r="A5547" s="127"/>
      <c r="B5547" s="127"/>
      <c r="C5547" s="127"/>
      <c r="D5547" s="127"/>
    </row>
    <row r="5548">
      <c r="A5548" s="127"/>
      <c r="B5548" s="127"/>
      <c r="C5548" s="127"/>
      <c r="D5548" s="127"/>
    </row>
    <row r="5549">
      <c r="A5549" s="127"/>
      <c r="B5549" s="127"/>
      <c r="C5549" s="127"/>
      <c r="D5549" s="127"/>
    </row>
    <row r="5550">
      <c r="A5550" s="127"/>
      <c r="B5550" s="127"/>
      <c r="C5550" s="127"/>
      <c r="D5550" s="127"/>
    </row>
    <row r="5551">
      <c r="A5551" s="127"/>
      <c r="B5551" s="127"/>
      <c r="C5551" s="127"/>
      <c r="D5551" s="127"/>
    </row>
    <row r="5552">
      <c r="A5552" s="127"/>
      <c r="B5552" s="127"/>
      <c r="C5552" s="127"/>
      <c r="D5552" s="127"/>
    </row>
    <row r="5553">
      <c r="A5553" s="127"/>
      <c r="B5553" s="127"/>
      <c r="C5553" s="127"/>
      <c r="D5553" s="127"/>
    </row>
    <row r="5554">
      <c r="A5554" s="127"/>
      <c r="B5554" s="127"/>
      <c r="C5554" s="127"/>
      <c r="D5554" s="127"/>
    </row>
    <row r="5555">
      <c r="A5555" s="127"/>
      <c r="B5555" s="127"/>
      <c r="C5555" s="127"/>
      <c r="D5555" s="127"/>
    </row>
    <row r="5556">
      <c r="A5556" s="127"/>
      <c r="B5556" s="127"/>
      <c r="C5556" s="127"/>
      <c r="D5556" s="127"/>
    </row>
    <row r="5557">
      <c r="A5557" s="127"/>
      <c r="B5557" s="127"/>
      <c r="C5557" s="127"/>
      <c r="D5557" s="127"/>
    </row>
    <row r="5558">
      <c r="A5558" s="127"/>
      <c r="B5558" s="127"/>
      <c r="C5558" s="127"/>
      <c r="D5558" s="127"/>
    </row>
    <row r="5559">
      <c r="A5559" s="127"/>
      <c r="B5559" s="127"/>
      <c r="C5559" s="127"/>
      <c r="D5559" s="127"/>
    </row>
    <row r="5560">
      <c r="A5560" s="127"/>
      <c r="B5560" s="127"/>
      <c r="C5560" s="127"/>
      <c r="D5560" s="127"/>
    </row>
    <row r="5561">
      <c r="A5561" s="127"/>
      <c r="B5561" s="127"/>
      <c r="C5561" s="127"/>
      <c r="D5561" s="127"/>
    </row>
    <row r="5562">
      <c r="A5562" s="127"/>
      <c r="B5562" s="127"/>
      <c r="C5562" s="127"/>
      <c r="D5562" s="127"/>
    </row>
    <row r="5563">
      <c r="A5563" s="127"/>
      <c r="B5563" s="127"/>
      <c r="C5563" s="127"/>
      <c r="D5563" s="127"/>
    </row>
    <row r="5564">
      <c r="A5564" s="127"/>
      <c r="B5564" s="127"/>
      <c r="C5564" s="127"/>
      <c r="D5564" s="127"/>
    </row>
    <row r="5565">
      <c r="A5565" s="127"/>
      <c r="B5565" s="127"/>
      <c r="C5565" s="127"/>
      <c r="D5565" s="127"/>
    </row>
    <row r="5566">
      <c r="A5566" s="127"/>
      <c r="B5566" s="127"/>
      <c r="C5566" s="127"/>
      <c r="D5566" s="127"/>
    </row>
    <row r="5567">
      <c r="A5567" s="127"/>
      <c r="B5567" s="127"/>
      <c r="C5567" s="127"/>
      <c r="D5567" s="127"/>
    </row>
    <row r="5568">
      <c r="A5568" s="127"/>
      <c r="B5568" s="127"/>
      <c r="C5568" s="127"/>
      <c r="D5568" s="127"/>
    </row>
    <row r="5569">
      <c r="A5569" s="127"/>
      <c r="B5569" s="127"/>
      <c r="C5569" s="127"/>
      <c r="D5569" s="127"/>
    </row>
    <row r="5570">
      <c r="A5570" s="127"/>
      <c r="B5570" s="127"/>
      <c r="C5570" s="127"/>
      <c r="D5570" s="127"/>
    </row>
    <row r="5571">
      <c r="A5571" s="127"/>
      <c r="B5571" s="127"/>
      <c r="C5571" s="127"/>
      <c r="D5571" s="127"/>
    </row>
    <row r="5572">
      <c r="A5572" s="127"/>
      <c r="B5572" s="127"/>
      <c r="C5572" s="127"/>
      <c r="D5572" s="127"/>
    </row>
    <row r="5573">
      <c r="A5573" s="127"/>
      <c r="B5573" s="127"/>
      <c r="C5573" s="127"/>
      <c r="D5573" s="127"/>
    </row>
    <row r="5574">
      <c r="A5574" s="127"/>
      <c r="B5574" s="127"/>
      <c r="C5574" s="127"/>
      <c r="D5574" s="127"/>
    </row>
    <row r="5575">
      <c r="A5575" s="127"/>
      <c r="B5575" s="127"/>
      <c r="C5575" s="127"/>
      <c r="D5575" s="127"/>
    </row>
    <row r="5576">
      <c r="A5576" s="127"/>
      <c r="B5576" s="127"/>
      <c r="C5576" s="127"/>
      <c r="D5576" s="127"/>
    </row>
    <row r="5577">
      <c r="A5577" s="127"/>
      <c r="B5577" s="127"/>
      <c r="C5577" s="127"/>
      <c r="D5577" s="127"/>
    </row>
    <row r="5578">
      <c r="A5578" s="127"/>
      <c r="B5578" s="127"/>
      <c r="C5578" s="127"/>
      <c r="D5578" s="127"/>
    </row>
    <row r="5579">
      <c r="A5579" s="127"/>
      <c r="B5579" s="127"/>
      <c r="C5579" s="127"/>
      <c r="D5579" s="127"/>
    </row>
    <row r="5580">
      <c r="A5580" s="127"/>
      <c r="B5580" s="127"/>
      <c r="C5580" s="127"/>
      <c r="D5580" s="127"/>
    </row>
    <row r="5581">
      <c r="A5581" s="127"/>
      <c r="B5581" s="127"/>
      <c r="C5581" s="127"/>
      <c r="D5581" s="127"/>
    </row>
    <row r="5582">
      <c r="A5582" s="127"/>
      <c r="B5582" s="127"/>
      <c r="C5582" s="127"/>
      <c r="D5582" s="127"/>
    </row>
    <row r="5583">
      <c r="A5583" s="127"/>
      <c r="B5583" s="127"/>
      <c r="C5583" s="127"/>
      <c r="D5583" s="127"/>
    </row>
    <row r="5584">
      <c r="A5584" s="127"/>
      <c r="B5584" s="127"/>
      <c r="C5584" s="127"/>
      <c r="D5584" s="127"/>
    </row>
    <row r="5585">
      <c r="A5585" s="127"/>
      <c r="B5585" s="127"/>
      <c r="C5585" s="127"/>
      <c r="D5585" s="127"/>
    </row>
    <row r="5586">
      <c r="A5586" s="127"/>
      <c r="B5586" s="127"/>
      <c r="C5586" s="127"/>
      <c r="D5586" s="127"/>
    </row>
    <row r="5587">
      <c r="A5587" s="127"/>
      <c r="B5587" s="127"/>
      <c r="C5587" s="127"/>
      <c r="D5587" s="127"/>
    </row>
    <row r="5588">
      <c r="A5588" s="127"/>
      <c r="B5588" s="127"/>
      <c r="C5588" s="127"/>
      <c r="D5588" s="127"/>
    </row>
    <row r="5589">
      <c r="A5589" s="127"/>
      <c r="B5589" s="127"/>
      <c r="C5589" s="127"/>
      <c r="D5589" s="127"/>
    </row>
    <row r="5590">
      <c r="A5590" s="127"/>
      <c r="B5590" s="127"/>
      <c r="C5590" s="127"/>
      <c r="D5590" s="127"/>
    </row>
    <row r="5591">
      <c r="A5591" s="127"/>
      <c r="B5591" s="127"/>
      <c r="C5591" s="127"/>
      <c r="D5591" s="127"/>
    </row>
    <row r="5592">
      <c r="A5592" s="127"/>
      <c r="B5592" s="127"/>
      <c r="C5592" s="127"/>
      <c r="D5592" s="127"/>
    </row>
    <row r="5593">
      <c r="A5593" s="127"/>
      <c r="B5593" s="127"/>
      <c r="C5593" s="127"/>
      <c r="D5593" s="127"/>
    </row>
    <row r="5594">
      <c r="A5594" s="127"/>
      <c r="B5594" s="127"/>
      <c r="C5594" s="127"/>
      <c r="D5594" s="127"/>
    </row>
    <row r="5595">
      <c r="A5595" s="127"/>
      <c r="B5595" s="127"/>
      <c r="C5595" s="127"/>
      <c r="D5595" s="127"/>
    </row>
    <row r="5596">
      <c r="A5596" s="127"/>
      <c r="B5596" s="127"/>
      <c r="C5596" s="127"/>
      <c r="D5596" s="127"/>
    </row>
    <row r="5597">
      <c r="A5597" s="127"/>
      <c r="B5597" s="127"/>
      <c r="C5597" s="127"/>
      <c r="D5597" s="127"/>
    </row>
    <row r="5598">
      <c r="A5598" s="127"/>
      <c r="B5598" s="127"/>
      <c r="C5598" s="127"/>
      <c r="D5598" s="127"/>
    </row>
    <row r="5599">
      <c r="A5599" s="127"/>
      <c r="B5599" s="127"/>
      <c r="C5599" s="127"/>
      <c r="D5599" s="127"/>
    </row>
    <row r="5600">
      <c r="A5600" s="127"/>
      <c r="B5600" s="127"/>
      <c r="C5600" s="127"/>
      <c r="D5600" s="127"/>
    </row>
    <row r="5601">
      <c r="A5601" s="127"/>
      <c r="B5601" s="127"/>
      <c r="C5601" s="127"/>
      <c r="D5601" s="127"/>
    </row>
    <row r="5602">
      <c r="A5602" s="127"/>
      <c r="B5602" s="127"/>
      <c r="C5602" s="127"/>
      <c r="D5602" s="127"/>
    </row>
    <row r="5603">
      <c r="A5603" s="127"/>
      <c r="B5603" s="127"/>
      <c r="C5603" s="127"/>
      <c r="D5603" s="127"/>
    </row>
    <row r="5604">
      <c r="A5604" s="127"/>
      <c r="B5604" s="127"/>
      <c r="C5604" s="127"/>
      <c r="D5604" s="127"/>
    </row>
    <row r="5605">
      <c r="A5605" s="127"/>
      <c r="B5605" s="127"/>
      <c r="C5605" s="127"/>
      <c r="D5605" s="127"/>
    </row>
    <row r="5606">
      <c r="A5606" s="127"/>
      <c r="B5606" s="127"/>
      <c r="C5606" s="127"/>
      <c r="D5606" s="127"/>
    </row>
    <row r="5607">
      <c r="A5607" s="127"/>
      <c r="B5607" s="127"/>
      <c r="C5607" s="127"/>
      <c r="D5607" s="127"/>
    </row>
    <row r="5608">
      <c r="A5608" s="127"/>
      <c r="B5608" s="127"/>
      <c r="C5608" s="127"/>
      <c r="D5608" s="127"/>
    </row>
    <row r="5609">
      <c r="A5609" s="127"/>
      <c r="B5609" s="127"/>
      <c r="C5609" s="127"/>
      <c r="D5609" s="127"/>
    </row>
    <row r="5610">
      <c r="A5610" s="127"/>
      <c r="B5610" s="127"/>
      <c r="C5610" s="127"/>
      <c r="D5610" s="127"/>
    </row>
    <row r="5611">
      <c r="A5611" s="127"/>
      <c r="B5611" s="127"/>
      <c r="C5611" s="127"/>
      <c r="D5611" s="127"/>
    </row>
    <row r="5612">
      <c r="A5612" s="127"/>
      <c r="B5612" s="127"/>
      <c r="C5612" s="127"/>
      <c r="D5612" s="127"/>
    </row>
    <row r="5613">
      <c r="A5613" s="127"/>
      <c r="B5613" s="127"/>
      <c r="C5613" s="127"/>
      <c r="D5613" s="127"/>
    </row>
    <row r="5614">
      <c r="A5614" s="127"/>
      <c r="B5614" s="127"/>
      <c r="C5614" s="127"/>
      <c r="D5614" s="127"/>
    </row>
    <row r="5615">
      <c r="A5615" s="127"/>
      <c r="B5615" s="127"/>
      <c r="C5615" s="127"/>
      <c r="D5615" s="127"/>
    </row>
    <row r="5616">
      <c r="A5616" s="127"/>
      <c r="B5616" s="127"/>
      <c r="C5616" s="127"/>
      <c r="D5616" s="127"/>
    </row>
    <row r="5617">
      <c r="A5617" s="127"/>
      <c r="B5617" s="127"/>
      <c r="C5617" s="127"/>
      <c r="D5617" s="127"/>
    </row>
    <row r="5618">
      <c r="A5618" s="127"/>
      <c r="B5618" s="127"/>
      <c r="C5618" s="127"/>
      <c r="D5618" s="127"/>
    </row>
    <row r="5619">
      <c r="A5619" s="127"/>
      <c r="B5619" s="127"/>
      <c r="C5619" s="127"/>
      <c r="D5619" s="127"/>
    </row>
    <row r="5620">
      <c r="A5620" s="127"/>
      <c r="B5620" s="127"/>
      <c r="C5620" s="127"/>
      <c r="D5620" s="127"/>
    </row>
    <row r="5621">
      <c r="A5621" s="127"/>
      <c r="B5621" s="127"/>
      <c r="C5621" s="127"/>
      <c r="D5621" s="127"/>
    </row>
    <row r="5622">
      <c r="A5622" s="127"/>
      <c r="B5622" s="127"/>
      <c r="C5622" s="127"/>
      <c r="D5622" s="127"/>
    </row>
    <row r="5623">
      <c r="A5623" s="127"/>
      <c r="B5623" s="127"/>
      <c r="C5623" s="127"/>
      <c r="D5623" s="127"/>
    </row>
    <row r="5624">
      <c r="A5624" s="127"/>
      <c r="B5624" s="127"/>
      <c r="C5624" s="127"/>
      <c r="D5624" s="127"/>
    </row>
    <row r="5625">
      <c r="A5625" s="127"/>
      <c r="B5625" s="127"/>
      <c r="C5625" s="127"/>
      <c r="D5625" s="127"/>
    </row>
    <row r="5626">
      <c r="A5626" s="127"/>
      <c r="B5626" s="127"/>
      <c r="C5626" s="127"/>
      <c r="D5626" s="127"/>
    </row>
    <row r="5627">
      <c r="A5627" s="127"/>
      <c r="B5627" s="127"/>
      <c r="C5627" s="127"/>
      <c r="D5627" s="127"/>
    </row>
    <row r="5628">
      <c r="A5628" s="127"/>
      <c r="B5628" s="127"/>
      <c r="C5628" s="127"/>
      <c r="D5628" s="127"/>
    </row>
    <row r="5629">
      <c r="A5629" s="127"/>
      <c r="B5629" s="127"/>
      <c r="C5629" s="127"/>
      <c r="D5629" s="127"/>
    </row>
    <row r="5630">
      <c r="A5630" s="127"/>
      <c r="B5630" s="127"/>
      <c r="C5630" s="127"/>
      <c r="D5630" s="127"/>
    </row>
    <row r="5631">
      <c r="A5631" s="127"/>
      <c r="B5631" s="127"/>
      <c r="C5631" s="127"/>
      <c r="D5631" s="127"/>
    </row>
    <row r="5632">
      <c r="A5632" s="127"/>
      <c r="B5632" s="127"/>
      <c r="C5632" s="127"/>
      <c r="D5632" s="127"/>
    </row>
    <row r="5633">
      <c r="A5633" s="127"/>
      <c r="B5633" s="127"/>
      <c r="C5633" s="127"/>
      <c r="D5633" s="127"/>
    </row>
    <row r="5634">
      <c r="A5634" s="127"/>
      <c r="B5634" s="127"/>
      <c r="C5634" s="127"/>
      <c r="D5634" s="127"/>
    </row>
    <row r="5635">
      <c r="A5635" s="127"/>
      <c r="B5635" s="127"/>
      <c r="C5635" s="127"/>
      <c r="D5635" s="127"/>
    </row>
    <row r="5636">
      <c r="A5636" s="127"/>
      <c r="B5636" s="127"/>
      <c r="C5636" s="127"/>
      <c r="D5636" s="127"/>
    </row>
    <row r="5637">
      <c r="A5637" s="127"/>
      <c r="B5637" s="127"/>
      <c r="C5637" s="127"/>
      <c r="D5637" s="127"/>
    </row>
    <row r="5638">
      <c r="A5638" s="127"/>
      <c r="B5638" s="127"/>
      <c r="C5638" s="127"/>
      <c r="D5638" s="127"/>
    </row>
    <row r="5639">
      <c r="A5639" s="127"/>
      <c r="B5639" s="127"/>
      <c r="C5639" s="127"/>
      <c r="D5639" s="127"/>
    </row>
    <row r="5640">
      <c r="A5640" s="127"/>
      <c r="B5640" s="127"/>
      <c r="C5640" s="127"/>
      <c r="D5640" s="127"/>
    </row>
    <row r="5641">
      <c r="A5641" s="127"/>
      <c r="B5641" s="127"/>
      <c r="C5641" s="127"/>
      <c r="D5641" s="127"/>
    </row>
    <row r="5642">
      <c r="A5642" s="127"/>
      <c r="B5642" s="127"/>
      <c r="C5642" s="127"/>
      <c r="D5642" s="127"/>
    </row>
    <row r="5643">
      <c r="A5643" s="127"/>
      <c r="B5643" s="127"/>
      <c r="C5643" s="127"/>
      <c r="D5643" s="127"/>
    </row>
    <row r="5644">
      <c r="A5644" s="127"/>
      <c r="B5644" s="127"/>
      <c r="C5644" s="127"/>
      <c r="D5644" s="127"/>
    </row>
    <row r="5645">
      <c r="A5645" s="127"/>
      <c r="B5645" s="127"/>
      <c r="C5645" s="127"/>
      <c r="D5645" s="127"/>
    </row>
    <row r="5646">
      <c r="A5646" s="127"/>
      <c r="B5646" s="127"/>
      <c r="C5646" s="127"/>
      <c r="D5646" s="127"/>
    </row>
    <row r="5647">
      <c r="A5647" s="127"/>
      <c r="B5647" s="127"/>
      <c r="C5647" s="127"/>
      <c r="D5647" s="127"/>
    </row>
    <row r="5648">
      <c r="A5648" s="127"/>
      <c r="B5648" s="127"/>
      <c r="C5648" s="127"/>
      <c r="D5648" s="127"/>
    </row>
    <row r="5649">
      <c r="A5649" s="127"/>
      <c r="B5649" s="127"/>
      <c r="C5649" s="127"/>
      <c r="D5649" s="127"/>
    </row>
    <row r="5650">
      <c r="A5650" s="127"/>
      <c r="B5650" s="127"/>
      <c r="C5650" s="127"/>
      <c r="D5650" s="127"/>
    </row>
    <row r="5651">
      <c r="A5651" s="127"/>
      <c r="B5651" s="127"/>
      <c r="C5651" s="127"/>
      <c r="D5651" s="127"/>
    </row>
    <row r="5652">
      <c r="A5652" s="127"/>
      <c r="B5652" s="127"/>
      <c r="C5652" s="127"/>
      <c r="D5652" s="127"/>
    </row>
    <row r="5653">
      <c r="A5653" s="127"/>
      <c r="B5653" s="127"/>
      <c r="C5653" s="127"/>
      <c r="D5653" s="127"/>
    </row>
    <row r="5654">
      <c r="A5654" s="127"/>
      <c r="B5654" s="127"/>
      <c r="C5654" s="127"/>
      <c r="D5654" s="127"/>
    </row>
    <row r="5655">
      <c r="A5655" s="127"/>
      <c r="B5655" s="127"/>
      <c r="C5655" s="127"/>
      <c r="D5655" s="127"/>
    </row>
    <row r="5656">
      <c r="A5656" s="127"/>
      <c r="B5656" s="127"/>
      <c r="C5656" s="127"/>
      <c r="D5656" s="127"/>
    </row>
    <row r="5657">
      <c r="A5657" s="127"/>
      <c r="B5657" s="127"/>
      <c r="C5657" s="127"/>
      <c r="D5657" s="127"/>
    </row>
    <row r="5658">
      <c r="A5658" s="127"/>
      <c r="B5658" s="127"/>
      <c r="C5658" s="127"/>
      <c r="D5658" s="127"/>
    </row>
    <row r="5659">
      <c r="A5659" s="127"/>
      <c r="B5659" s="127"/>
      <c r="C5659" s="127"/>
      <c r="D5659" s="127"/>
    </row>
    <row r="5660">
      <c r="A5660" s="127"/>
      <c r="B5660" s="127"/>
      <c r="C5660" s="127"/>
      <c r="D5660" s="127"/>
    </row>
    <row r="5661">
      <c r="A5661" s="127"/>
      <c r="B5661" s="127"/>
      <c r="C5661" s="127"/>
      <c r="D5661" s="127"/>
    </row>
    <row r="5662">
      <c r="A5662" s="127"/>
      <c r="B5662" s="127"/>
      <c r="C5662" s="127"/>
      <c r="D5662" s="127"/>
    </row>
    <row r="5663">
      <c r="A5663" s="127"/>
      <c r="B5663" s="127"/>
      <c r="C5663" s="127"/>
      <c r="D5663" s="127"/>
    </row>
    <row r="5664">
      <c r="A5664" s="127"/>
      <c r="B5664" s="127"/>
      <c r="C5664" s="127"/>
      <c r="D5664" s="127"/>
    </row>
    <row r="5665">
      <c r="A5665" s="127"/>
      <c r="B5665" s="127"/>
      <c r="C5665" s="127"/>
      <c r="D5665" s="127"/>
    </row>
    <row r="5666">
      <c r="A5666" s="127"/>
      <c r="B5666" s="127"/>
      <c r="C5666" s="127"/>
      <c r="D5666" s="127"/>
    </row>
    <row r="5667">
      <c r="A5667" s="127"/>
      <c r="B5667" s="127"/>
      <c r="C5667" s="127"/>
      <c r="D5667" s="127"/>
    </row>
    <row r="5668">
      <c r="A5668" s="127"/>
      <c r="B5668" s="127"/>
      <c r="C5668" s="127"/>
      <c r="D5668" s="127"/>
    </row>
    <row r="5669">
      <c r="A5669" s="127"/>
      <c r="B5669" s="127"/>
      <c r="C5669" s="127"/>
      <c r="D5669" s="127"/>
    </row>
    <row r="5670">
      <c r="A5670" s="127"/>
      <c r="B5670" s="127"/>
      <c r="C5670" s="127"/>
      <c r="D5670" s="127"/>
    </row>
    <row r="5671">
      <c r="A5671" s="127"/>
      <c r="B5671" s="127"/>
      <c r="C5671" s="127"/>
      <c r="D5671" s="127"/>
    </row>
    <row r="5672">
      <c r="A5672" s="127"/>
      <c r="B5672" s="127"/>
      <c r="C5672" s="127"/>
      <c r="D5672" s="127"/>
    </row>
    <row r="5673">
      <c r="A5673" s="127"/>
      <c r="B5673" s="127"/>
      <c r="C5673" s="127"/>
      <c r="D5673" s="127"/>
    </row>
    <row r="5674">
      <c r="A5674" s="127"/>
      <c r="B5674" s="127"/>
      <c r="C5674" s="127"/>
      <c r="D5674" s="127"/>
    </row>
    <row r="5675">
      <c r="A5675" s="127"/>
      <c r="B5675" s="127"/>
      <c r="C5675" s="127"/>
      <c r="D5675" s="127"/>
    </row>
    <row r="5676">
      <c r="A5676" s="127"/>
      <c r="B5676" s="127"/>
      <c r="C5676" s="127"/>
      <c r="D5676" s="127"/>
    </row>
    <row r="5677">
      <c r="A5677" s="127"/>
      <c r="B5677" s="127"/>
      <c r="C5677" s="127"/>
      <c r="D5677" s="127"/>
    </row>
    <row r="5678">
      <c r="A5678" s="127"/>
      <c r="B5678" s="127"/>
      <c r="C5678" s="127"/>
      <c r="D5678" s="127"/>
    </row>
    <row r="5679">
      <c r="A5679" s="127"/>
      <c r="B5679" s="127"/>
      <c r="C5679" s="127"/>
      <c r="D5679" s="127"/>
    </row>
    <row r="5680">
      <c r="A5680" s="127"/>
      <c r="B5680" s="127"/>
      <c r="C5680" s="127"/>
      <c r="D5680" s="127"/>
    </row>
    <row r="5681">
      <c r="A5681" s="127"/>
      <c r="B5681" s="127"/>
      <c r="C5681" s="127"/>
      <c r="D5681" s="127"/>
    </row>
    <row r="5682">
      <c r="A5682" s="127"/>
      <c r="B5682" s="127"/>
      <c r="C5682" s="127"/>
      <c r="D5682" s="127"/>
    </row>
    <row r="5683">
      <c r="A5683" s="127"/>
      <c r="B5683" s="127"/>
      <c r="C5683" s="127"/>
      <c r="D5683" s="127"/>
    </row>
    <row r="5684">
      <c r="A5684" s="127"/>
      <c r="B5684" s="127"/>
      <c r="C5684" s="127"/>
      <c r="D5684" s="127"/>
    </row>
    <row r="5685">
      <c r="A5685" s="127"/>
      <c r="B5685" s="127"/>
      <c r="C5685" s="127"/>
      <c r="D5685" s="127"/>
    </row>
    <row r="5686">
      <c r="A5686" s="127"/>
      <c r="B5686" s="127"/>
      <c r="C5686" s="127"/>
      <c r="D5686" s="127"/>
    </row>
    <row r="5687">
      <c r="A5687" s="127"/>
      <c r="B5687" s="127"/>
      <c r="C5687" s="127"/>
      <c r="D5687" s="127"/>
    </row>
    <row r="5688">
      <c r="A5688" s="127"/>
      <c r="B5688" s="127"/>
      <c r="C5688" s="127"/>
      <c r="D5688" s="127"/>
    </row>
    <row r="5689">
      <c r="A5689" s="127"/>
      <c r="B5689" s="127"/>
      <c r="C5689" s="127"/>
      <c r="D5689" s="127"/>
    </row>
    <row r="5690">
      <c r="A5690" s="127"/>
      <c r="B5690" s="127"/>
      <c r="C5690" s="127"/>
      <c r="D5690" s="127"/>
    </row>
    <row r="5691">
      <c r="A5691" s="127"/>
      <c r="B5691" s="127"/>
      <c r="C5691" s="127"/>
      <c r="D5691" s="127"/>
    </row>
    <row r="5692">
      <c r="A5692" s="127"/>
      <c r="B5692" s="127"/>
      <c r="C5692" s="127"/>
      <c r="D5692" s="127"/>
    </row>
    <row r="5693">
      <c r="A5693" s="127"/>
      <c r="B5693" s="127"/>
      <c r="C5693" s="127"/>
      <c r="D5693" s="127"/>
    </row>
    <row r="5694">
      <c r="A5694" s="127"/>
      <c r="B5694" s="127"/>
      <c r="C5694" s="127"/>
      <c r="D5694" s="127"/>
    </row>
    <row r="5695">
      <c r="A5695" s="127"/>
      <c r="B5695" s="127"/>
      <c r="C5695" s="127"/>
      <c r="D5695" s="127"/>
    </row>
    <row r="5696">
      <c r="A5696" s="127"/>
      <c r="B5696" s="127"/>
      <c r="C5696" s="127"/>
      <c r="D5696" s="127"/>
    </row>
    <row r="5697">
      <c r="A5697" s="127"/>
      <c r="B5697" s="127"/>
      <c r="C5697" s="127"/>
      <c r="D5697" s="127"/>
    </row>
    <row r="5698">
      <c r="A5698" s="127"/>
      <c r="B5698" s="127"/>
      <c r="C5698" s="127"/>
      <c r="D5698" s="127"/>
    </row>
    <row r="5699">
      <c r="A5699" s="127"/>
      <c r="B5699" s="127"/>
      <c r="C5699" s="127"/>
      <c r="D5699" s="127"/>
    </row>
    <row r="5700">
      <c r="A5700" s="127"/>
      <c r="B5700" s="127"/>
      <c r="C5700" s="127"/>
      <c r="D5700" s="127"/>
    </row>
    <row r="5701">
      <c r="A5701" s="127"/>
      <c r="B5701" s="127"/>
      <c r="C5701" s="127"/>
      <c r="D5701" s="127"/>
    </row>
    <row r="5702">
      <c r="A5702" s="127"/>
      <c r="B5702" s="127"/>
      <c r="C5702" s="127"/>
      <c r="D5702" s="127"/>
    </row>
    <row r="5703">
      <c r="A5703" s="127"/>
      <c r="B5703" s="127"/>
      <c r="C5703" s="127"/>
      <c r="D5703" s="127"/>
    </row>
    <row r="5704">
      <c r="A5704" s="127"/>
      <c r="B5704" s="127"/>
      <c r="C5704" s="127"/>
      <c r="D5704" s="127"/>
    </row>
    <row r="5705">
      <c r="A5705" s="127"/>
      <c r="B5705" s="127"/>
      <c r="C5705" s="127"/>
      <c r="D5705" s="127"/>
    </row>
    <row r="5706">
      <c r="A5706" s="127"/>
      <c r="B5706" s="127"/>
      <c r="C5706" s="127"/>
      <c r="D5706" s="127"/>
    </row>
    <row r="5707">
      <c r="A5707" s="127"/>
      <c r="B5707" s="127"/>
      <c r="C5707" s="127"/>
      <c r="D5707" s="127"/>
    </row>
    <row r="5708">
      <c r="A5708" s="127"/>
      <c r="B5708" s="127"/>
      <c r="C5708" s="127"/>
      <c r="D5708" s="127"/>
    </row>
    <row r="5709">
      <c r="A5709" s="127"/>
      <c r="B5709" s="127"/>
      <c r="C5709" s="127"/>
      <c r="D5709" s="127"/>
    </row>
    <row r="5710">
      <c r="A5710" s="127"/>
      <c r="B5710" s="127"/>
      <c r="C5710" s="127"/>
      <c r="D5710" s="127"/>
    </row>
    <row r="5711">
      <c r="A5711" s="127"/>
      <c r="B5711" s="127"/>
      <c r="C5711" s="127"/>
      <c r="D5711" s="127"/>
    </row>
    <row r="5712">
      <c r="A5712" s="127"/>
      <c r="B5712" s="127"/>
      <c r="C5712" s="127"/>
      <c r="D5712" s="127"/>
    </row>
    <row r="5713">
      <c r="A5713" s="127"/>
      <c r="B5713" s="127"/>
      <c r="C5713" s="127"/>
      <c r="D5713" s="127"/>
    </row>
    <row r="5714">
      <c r="A5714" s="127"/>
      <c r="B5714" s="127"/>
      <c r="C5714" s="127"/>
      <c r="D5714" s="127"/>
    </row>
    <row r="5715">
      <c r="A5715" s="127"/>
      <c r="B5715" s="127"/>
      <c r="C5715" s="127"/>
      <c r="D5715" s="127"/>
    </row>
    <row r="5716">
      <c r="A5716" s="127"/>
      <c r="B5716" s="127"/>
      <c r="C5716" s="127"/>
      <c r="D5716" s="127"/>
    </row>
    <row r="5717">
      <c r="A5717" s="127"/>
      <c r="B5717" s="127"/>
      <c r="C5717" s="127"/>
      <c r="D5717" s="127"/>
    </row>
    <row r="5718">
      <c r="A5718" s="127"/>
      <c r="B5718" s="127"/>
      <c r="C5718" s="127"/>
      <c r="D5718" s="127"/>
    </row>
    <row r="5719">
      <c r="A5719" s="127"/>
      <c r="B5719" s="127"/>
      <c r="C5719" s="127"/>
      <c r="D5719" s="127"/>
    </row>
    <row r="5720">
      <c r="A5720" s="127"/>
      <c r="B5720" s="127"/>
      <c r="C5720" s="127"/>
      <c r="D5720" s="127"/>
    </row>
    <row r="5721">
      <c r="A5721" s="127"/>
      <c r="B5721" s="127"/>
      <c r="C5721" s="127"/>
      <c r="D5721" s="127"/>
    </row>
    <row r="5722">
      <c r="A5722" s="127"/>
      <c r="B5722" s="127"/>
      <c r="C5722" s="127"/>
      <c r="D5722" s="127"/>
    </row>
    <row r="5723">
      <c r="A5723" s="127"/>
      <c r="B5723" s="127"/>
      <c r="C5723" s="127"/>
      <c r="D5723" s="127"/>
    </row>
    <row r="5724">
      <c r="A5724" s="127"/>
      <c r="B5724" s="127"/>
      <c r="C5724" s="127"/>
      <c r="D5724" s="127"/>
    </row>
    <row r="5725">
      <c r="A5725" s="127"/>
      <c r="B5725" s="127"/>
      <c r="C5725" s="127"/>
      <c r="D5725" s="127"/>
    </row>
    <row r="5726">
      <c r="A5726" s="127"/>
      <c r="B5726" s="127"/>
      <c r="C5726" s="127"/>
      <c r="D5726" s="127"/>
    </row>
    <row r="5727">
      <c r="A5727" s="127"/>
      <c r="B5727" s="127"/>
      <c r="C5727" s="127"/>
      <c r="D5727" s="127"/>
    </row>
    <row r="5728">
      <c r="A5728" s="127"/>
      <c r="B5728" s="127"/>
      <c r="C5728" s="127"/>
      <c r="D5728" s="127"/>
    </row>
    <row r="5729">
      <c r="A5729" s="127"/>
      <c r="B5729" s="127"/>
      <c r="C5729" s="127"/>
      <c r="D5729" s="127"/>
    </row>
    <row r="5730">
      <c r="A5730" s="127"/>
      <c r="B5730" s="127"/>
      <c r="C5730" s="127"/>
      <c r="D5730" s="127"/>
    </row>
    <row r="5731">
      <c r="A5731" s="127"/>
      <c r="B5731" s="127"/>
      <c r="C5731" s="127"/>
      <c r="D5731" s="127"/>
    </row>
    <row r="5732">
      <c r="A5732" s="127"/>
      <c r="B5732" s="127"/>
      <c r="C5732" s="127"/>
      <c r="D5732" s="127"/>
    </row>
    <row r="5733">
      <c r="A5733" s="127"/>
      <c r="B5733" s="127"/>
      <c r="C5733" s="127"/>
      <c r="D5733" s="127"/>
    </row>
    <row r="5734">
      <c r="A5734" s="127"/>
      <c r="B5734" s="127"/>
      <c r="C5734" s="127"/>
      <c r="D5734" s="127"/>
    </row>
    <row r="5735">
      <c r="A5735" s="127"/>
      <c r="B5735" s="127"/>
      <c r="C5735" s="127"/>
      <c r="D5735" s="127"/>
    </row>
    <row r="5736">
      <c r="A5736" s="127"/>
      <c r="B5736" s="127"/>
      <c r="C5736" s="127"/>
      <c r="D5736" s="127"/>
    </row>
    <row r="5737">
      <c r="A5737" s="127"/>
      <c r="B5737" s="127"/>
      <c r="C5737" s="127"/>
      <c r="D5737" s="127"/>
    </row>
    <row r="5738">
      <c r="A5738" s="127"/>
      <c r="B5738" s="127"/>
      <c r="C5738" s="127"/>
      <c r="D5738" s="127"/>
    </row>
    <row r="5739">
      <c r="A5739" s="127"/>
      <c r="B5739" s="127"/>
      <c r="C5739" s="127"/>
      <c r="D5739" s="127"/>
    </row>
    <row r="5740">
      <c r="A5740" s="127"/>
      <c r="B5740" s="127"/>
      <c r="C5740" s="127"/>
      <c r="D5740" s="127"/>
    </row>
    <row r="5741">
      <c r="A5741" s="127"/>
      <c r="B5741" s="127"/>
      <c r="C5741" s="127"/>
      <c r="D5741" s="127"/>
    </row>
    <row r="5742">
      <c r="A5742" s="127"/>
      <c r="B5742" s="127"/>
      <c r="C5742" s="127"/>
      <c r="D5742" s="127"/>
    </row>
    <row r="5743">
      <c r="A5743" s="127"/>
      <c r="B5743" s="127"/>
      <c r="C5743" s="127"/>
      <c r="D5743" s="127"/>
    </row>
    <row r="5744">
      <c r="A5744" s="127"/>
      <c r="B5744" s="127"/>
      <c r="C5744" s="127"/>
      <c r="D5744" s="127"/>
    </row>
    <row r="5745">
      <c r="A5745" s="127"/>
      <c r="B5745" s="127"/>
      <c r="C5745" s="127"/>
      <c r="D5745" s="127"/>
    </row>
    <row r="5746">
      <c r="A5746" s="127"/>
      <c r="B5746" s="127"/>
      <c r="C5746" s="127"/>
      <c r="D5746" s="127"/>
    </row>
    <row r="5747">
      <c r="A5747" s="127"/>
      <c r="B5747" s="127"/>
      <c r="C5747" s="127"/>
      <c r="D5747" s="127"/>
    </row>
    <row r="5748">
      <c r="A5748" s="127"/>
      <c r="B5748" s="127"/>
      <c r="C5748" s="127"/>
      <c r="D5748" s="127"/>
    </row>
    <row r="5749">
      <c r="A5749" s="127"/>
      <c r="B5749" s="127"/>
      <c r="C5749" s="127"/>
      <c r="D5749" s="127"/>
    </row>
    <row r="5750">
      <c r="A5750" s="127"/>
      <c r="B5750" s="127"/>
      <c r="C5750" s="127"/>
      <c r="D5750" s="127"/>
    </row>
    <row r="5751">
      <c r="A5751" s="127"/>
      <c r="B5751" s="127"/>
      <c r="C5751" s="127"/>
      <c r="D5751" s="127"/>
    </row>
    <row r="5752">
      <c r="A5752" s="127"/>
      <c r="B5752" s="127"/>
      <c r="C5752" s="127"/>
      <c r="D5752" s="127"/>
    </row>
    <row r="5753">
      <c r="A5753" s="127"/>
      <c r="B5753" s="127"/>
      <c r="C5753" s="127"/>
      <c r="D5753" s="127"/>
    </row>
    <row r="5754">
      <c r="A5754" s="127"/>
      <c r="B5754" s="127"/>
      <c r="C5754" s="127"/>
      <c r="D5754" s="127"/>
    </row>
    <row r="5755">
      <c r="A5755" s="127"/>
      <c r="B5755" s="127"/>
      <c r="C5755" s="127"/>
      <c r="D5755" s="127"/>
    </row>
    <row r="5756">
      <c r="A5756" s="127"/>
      <c r="B5756" s="127"/>
      <c r="C5756" s="127"/>
      <c r="D5756" s="127"/>
    </row>
    <row r="5757">
      <c r="A5757" s="127"/>
      <c r="B5757" s="127"/>
      <c r="C5757" s="127"/>
      <c r="D5757" s="127"/>
    </row>
    <row r="5758">
      <c r="A5758" s="127"/>
      <c r="B5758" s="127"/>
      <c r="C5758" s="127"/>
      <c r="D5758" s="127"/>
    </row>
    <row r="5759">
      <c r="A5759" s="127"/>
      <c r="B5759" s="127"/>
      <c r="C5759" s="127"/>
      <c r="D5759" s="127"/>
    </row>
    <row r="5760">
      <c r="A5760" s="127"/>
      <c r="B5760" s="127"/>
      <c r="C5760" s="127"/>
      <c r="D5760" s="127"/>
    </row>
    <row r="5761">
      <c r="A5761" s="127"/>
      <c r="B5761" s="127"/>
      <c r="C5761" s="127"/>
      <c r="D5761" s="127"/>
    </row>
    <row r="5762">
      <c r="A5762" s="127"/>
      <c r="B5762" s="127"/>
      <c r="C5762" s="127"/>
      <c r="D5762" s="127"/>
    </row>
    <row r="5763">
      <c r="A5763" s="127"/>
      <c r="B5763" s="127"/>
      <c r="C5763" s="127"/>
      <c r="D5763" s="127"/>
    </row>
    <row r="5764">
      <c r="A5764" s="127"/>
      <c r="B5764" s="127"/>
      <c r="C5764" s="127"/>
      <c r="D5764" s="127"/>
    </row>
    <row r="5765">
      <c r="A5765" s="127"/>
      <c r="B5765" s="127"/>
      <c r="C5765" s="127"/>
      <c r="D5765" s="127"/>
    </row>
    <row r="5766">
      <c r="A5766" s="127"/>
      <c r="B5766" s="127"/>
      <c r="C5766" s="127"/>
      <c r="D5766" s="127"/>
    </row>
    <row r="5767">
      <c r="A5767" s="127"/>
      <c r="B5767" s="127"/>
      <c r="C5767" s="127"/>
      <c r="D5767" s="127"/>
    </row>
    <row r="5768">
      <c r="A5768" s="127"/>
      <c r="B5768" s="127"/>
      <c r="C5768" s="127"/>
      <c r="D5768" s="127"/>
    </row>
    <row r="5769">
      <c r="A5769" s="127"/>
      <c r="B5769" s="127"/>
      <c r="C5769" s="127"/>
      <c r="D5769" s="127"/>
    </row>
    <row r="5770">
      <c r="A5770" s="127"/>
      <c r="B5770" s="127"/>
      <c r="C5770" s="127"/>
      <c r="D5770" s="127"/>
    </row>
    <row r="5771">
      <c r="A5771" s="127"/>
      <c r="B5771" s="127"/>
      <c r="C5771" s="127"/>
      <c r="D5771" s="127"/>
    </row>
    <row r="5772">
      <c r="A5772" s="127"/>
      <c r="B5772" s="127"/>
      <c r="C5772" s="127"/>
      <c r="D5772" s="127"/>
    </row>
    <row r="5773">
      <c r="A5773" s="127"/>
      <c r="B5773" s="127"/>
      <c r="C5773" s="127"/>
      <c r="D5773" s="127"/>
    </row>
    <row r="5774">
      <c r="A5774" s="127"/>
      <c r="B5774" s="127"/>
      <c r="C5774" s="127"/>
      <c r="D5774" s="127"/>
    </row>
    <row r="5775">
      <c r="A5775" s="127"/>
      <c r="B5775" s="127"/>
      <c r="C5775" s="127"/>
      <c r="D5775" s="127"/>
    </row>
    <row r="5776">
      <c r="A5776" s="127"/>
      <c r="B5776" s="127"/>
      <c r="C5776" s="127"/>
      <c r="D5776" s="127"/>
    </row>
    <row r="5777">
      <c r="A5777" s="127"/>
      <c r="B5777" s="127"/>
      <c r="C5777" s="127"/>
      <c r="D5777" s="127"/>
    </row>
    <row r="5778">
      <c r="A5778" s="127"/>
      <c r="B5778" s="127"/>
      <c r="C5778" s="127"/>
      <c r="D5778" s="127"/>
    </row>
    <row r="5779">
      <c r="A5779" s="127"/>
      <c r="B5779" s="127"/>
      <c r="C5779" s="127"/>
      <c r="D5779" s="127"/>
    </row>
    <row r="5780">
      <c r="A5780" s="127"/>
      <c r="B5780" s="127"/>
      <c r="C5780" s="127"/>
      <c r="D5780" s="127"/>
    </row>
    <row r="5781">
      <c r="A5781" s="127"/>
      <c r="B5781" s="127"/>
      <c r="C5781" s="127"/>
      <c r="D5781" s="127"/>
    </row>
    <row r="5782">
      <c r="A5782" s="127"/>
      <c r="B5782" s="127"/>
      <c r="C5782" s="127"/>
      <c r="D5782" s="127"/>
    </row>
    <row r="5783">
      <c r="A5783" s="127"/>
      <c r="B5783" s="127"/>
      <c r="C5783" s="127"/>
      <c r="D5783" s="127"/>
    </row>
    <row r="5784">
      <c r="A5784" s="127"/>
      <c r="B5784" s="127"/>
      <c r="C5784" s="127"/>
      <c r="D5784" s="127"/>
    </row>
    <row r="5785">
      <c r="A5785" s="127"/>
      <c r="B5785" s="127"/>
      <c r="C5785" s="127"/>
      <c r="D5785" s="127"/>
    </row>
    <row r="5786">
      <c r="A5786" s="127"/>
      <c r="B5786" s="127"/>
      <c r="C5786" s="127"/>
      <c r="D5786" s="127"/>
    </row>
    <row r="5787">
      <c r="A5787" s="127"/>
      <c r="B5787" s="127"/>
      <c r="C5787" s="127"/>
      <c r="D5787" s="127"/>
    </row>
    <row r="5788">
      <c r="A5788" s="127"/>
      <c r="B5788" s="127"/>
      <c r="C5788" s="127"/>
      <c r="D5788" s="127"/>
    </row>
    <row r="5789">
      <c r="A5789" s="127"/>
      <c r="B5789" s="127"/>
      <c r="C5789" s="127"/>
      <c r="D5789" s="127"/>
    </row>
    <row r="5790">
      <c r="A5790" s="127"/>
      <c r="B5790" s="127"/>
      <c r="C5790" s="127"/>
      <c r="D5790" s="127"/>
    </row>
    <row r="5791">
      <c r="A5791" s="127"/>
      <c r="B5791" s="127"/>
      <c r="C5791" s="127"/>
      <c r="D5791" s="127"/>
    </row>
    <row r="5792">
      <c r="A5792" s="127"/>
      <c r="B5792" s="127"/>
      <c r="C5792" s="127"/>
      <c r="D5792" s="127"/>
    </row>
    <row r="5793">
      <c r="A5793" s="127"/>
      <c r="B5793" s="127"/>
      <c r="C5793" s="127"/>
      <c r="D5793" s="127"/>
    </row>
    <row r="5794">
      <c r="A5794" s="127"/>
      <c r="B5794" s="127"/>
      <c r="C5794" s="127"/>
      <c r="D5794" s="127"/>
    </row>
    <row r="5795">
      <c r="A5795" s="127"/>
      <c r="B5795" s="127"/>
      <c r="C5795" s="127"/>
      <c r="D5795" s="127"/>
    </row>
    <row r="5796">
      <c r="A5796" s="127"/>
      <c r="B5796" s="127"/>
      <c r="C5796" s="127"/>
      <c r="D5796" s="127"/>
    </row>
    <row r="5797">
      <c r="A5797" s="127"/>
      <c r="B5797" s="127"/>
      <c r="C5797" s="127"/>
      <c r="D5797" s="127"/>
    </row>
    <row r="5798">
      <c r="A5798" s="127"/>
      <c r="B5798" s="127"/>
      <c r="C5798" s="127"/>
      <c r="D5798" s="127"/>
    </row>
    <row r="5799">
      <c r="A5799" s="127"/>
      <c r="B5799" s="127"/>
      <c r="C5799" s="127"/>
      <c r="D5799" s="127"/>
    </row>
    <row r="5800">
      <c r="A5800" s="127"/>
      <c r="B5800" s="127"/>
      <c r="C5800" s="127"/>
      <c r="D5800" s="127"/>
    </row>
    <row r="5801">
      <c r="A5801" s="127"/>
      <c r="B5801" s="127"/>
      <c r="C5801" s="127"/>
      <c r="D5801" s="127"/>
    </row>
    <row r="5802">
      <c r="A5802" s="127"/>
      <c r="B5802" s="127"/>
      <c r="C5802" s="127"/>
      <c r="D5802" s="127"/>
    </row>
    <row r="5803">
      <c r="A5803" s="127"/>
      <c r="B5803" s="127"/>
      <c r="C5803" s="127"/>
      <c r="D5803" s="127"/>
    </row>
    <row r="5804">
      <c r="A5804" s="127"/>
      <c r="B5804" s="127"/>
      <c r="C5804" s="127"/>
      <c r="D5804" s="127"/>
    </row>
    <row r="5805">
      <c r="A5805" s="127"/>
      <c r="B5805" s="127"/>
      <c r="C5805" s="127"/>
      <c r="D5805" s="127"/>
    </row>
    <row r="5806">
      <c r="A5806" s="127"/>
      <c r="B5806" s="127"/>
      <c r="C5806" s="127"/>
      <c r="D5806" s="127"/>
    </row>
    <row r="5807">
      <c r="A5807" s="127"/>
      <c r="B5807" s="127"/>
      <c r="C5807" s="127"/>
      <c r="D5807" s="127"/>
    </row>
    <row r="5808">
      <c r="A5808" s="127"/>
      <c r="B5808" s="127"/>
      <c r="C5808" s="127"/>
      <c r="D5808" s="127"/>
    </row>
    <row r="5809">
      <c r="A5809" s="127"/>
      <c r="B5809" s="127"/>
      <c r="C5809" s="127"/>
      <c r="D5809" s="127"/>
    </row>
    <row r="5810">
      <c r="A5810" s="127"/>
      <c r="B5810" s="127"/>
      <c r="C5810" s="127"/>
      <c r="D5810" s="127"/>
    </row>
    <row r="5811">
      <c r="A5811" s="127"/>
      <c r="B5811" s="127"/>
      <c r="C5811" s="127"/>
      <c r="D5811" s="127"/>
    </row>
    <row r="5812">
      <c r="A5812" s="127"/>
      <c r="B5812" s="127"/>
      <c r="C5812" s="127"/>
      <c r="D5812" s="127"/>
    </row>
    <row r="5813">
      <c r="A5813" s="127"/>
      <c r="B5813" s="127"/>
      <c r="C5813" s="127"/>
      <c r="D5813" s="127"/>
    </row>
    <row r="5814">
      <c r="A5814" s="127"/>
      <c r="B5814" s="127"/>
      <c r="C5814" s="127"/>
      <c r="D5814" s="127"/>
    </row>
    <row r="5815">
      <c r="A5815" s="127"/>
      <c r="B5815" s="127"/>
      <c r="C5815" s="127"/>
      <c r="D5815" s="127"/>
    </row>
    <row r="5816">
      <c r="A5816" s="127"/>
      <c r="B5816" s="127"/>
      <c r="C5816" s="127"/>
      <c r="D5816" s="127"/>
    </row>
    <row r="5817">
      <c r="A5817" s="127"/>
      <c r="B5817" s="127"/>
      <c r="C5817" s="127"/>
      <c r="D5817" s="127"/>
    </row>
    <row r="5818">
      <c r="A5818" s="127"/>
      <c r="B5818" s="127"/>
      <c r="C5818" s="127"/>
      <c r="D5818" s="127"/>
    </row>
    <row r="5819">
      <c r="A5819" s="127"/>
      <c r="B5819" s="127"/>
      <c r="C5819" s="127"/>
      <c r="D5819" s="127"/>
    </row>
    <row r="5820">
      <c r="A5820" s="127"/>
      <c r="B5820" s="127"/>
      <c r="C5820" s="127"/>
      <c r="D5820" s="127"/>
    </row>
    <row r="5821">
      <c r="A5821" s="127"/>
      <c r="B5821" s="127"/>
      <c r="C5821" s="127"/>
      <c r="D5821" s="127"/>
    </row>
    <row r="5822">
      <c r="A5822" s="127"/>
      <c r="B5822" s="127"/>
      <c r="C5822" s="127"/>
      <c r="D5822" s="127"/>
    </row>
    <row r="5823">
      <c r="A5823" s="127"/>
      <c r="B5823" s="127"/>
      <c r="C5823" s="127"/>
      <c r="D5823" s="127"/>
    </row>
    <row r="5824">
      <c r="A5824" s="127"/>
      <c r="B5824" s="127"/>
      <c r="C5824" s="127"/>
      <c r="D5824" s="127"/>
    </row>
    <row r="5825">
      <c r="A5825" s="127"/>
      <c r="B5825" s="127"/>
      <c r="C5825" s="127"/>
      <c r="D5825" s="127"/>
    </row>
    <row r="5826">
      <c r="A5826" s="127"/>
      <c r="B5826" s="127"/>
      <c r="C5826" s="127"/>
      <c r="D5826" s="127"/>
    </row>
    <row r="5827">
      <c r="A5827" s="127"/>
      <c r="B5827" s="127"/>
      <c r="C5827" s="127"/>
      <c r="D5827" s="127"/>
    </row>
    <row r="5828">
      <c r="A5828" s="127"/>
      <c r="B5828" s="127"/>
      <c r="C5828" s="127"/>
      <c r="D5828" s="127"/>
    </row>
    <row r="5829">
      <c r="A5829" s="127"/>
      <c r="B5829" s="127"/>
      <c r="C5829" s="127"/>
      <c r="D5829" s="127"/>
    </row>
    <row r="5830">
      <c r="A5830" s="127"/>
      <c r="B5830" s="127"/>
      <c r="C5830" s="127"/>
      <c r="D5830" s="127"/>
    </row>
    <row r="5831">
      <c r="A5831" s="127"/>
      <c r="B5831" s="127"/>
      <c r="C5831" s="127"/>
      <c r="D5831" s="127"/>
    </row>
    <row r="5832">
      <c r="A5832" s="127"/>
      <c r="B5832" s="127"/>
      <c r="C5832" s="127"/>
      <c r="D5832" s="127"/>
    </row>
    <row r="5833">
      <c r="A5833" s="127"/>
      <c r="B5833" s="127"/>
      <c r="C5833" s="127"/>
      <c r="D5833" s="127"/>
    </row>
    <row r="5834">
      <c r="A5834" s="127"/>
      <c r="B5834" s="127"/>
      <c r="C5834" s="127"/>
      <c r="D5834" s="127"/>
    </row>
    <row r="5835">
      <c r="A5835" s="127"/>
      <c r="B5835" s="127"/>
      <c r="C5835" s="127"/>
      <c r="D5835" s="127"/>
    </row>
    <row r="5836">
      <c r="A5836" s="127"/>
      <c r="B5836" s="127"/>
      <c r="C5836" s="127"/>
      <c r="D5836" s="127"/>
    </row>
    <row r="5837">
      <c r="A5837" s="127"/>
      <c r="B5837" s="127"/>
      <c r="C5837" s="127"/>
      <c r="D5837" s="127"/>
    </row>
    <row r="5838">
      <c r="A5838" s="127"/>
      <c r="B5838" s="127"/>
      <c r="C5838" s="127"/>
      <c r="D5838" s="127"/>
    </row>
    <row r="5839">
      <c r="A5839" s="127"/>
      <c r="B5839" s="127"/>
      <c r="C5839" s="127"/>
      <c r="D5839" s="127"/>
    </row>
    <row r="5840">
      <c r="A5840" s="127"/>
      <c r="B5840" s="127"/>
      <c r="C5840" s="127"/>
      <c r="D5840" s="127"/>
    </row>
    <row r="5841">
      <c r="A5841" s="127"/>
      <c r="B5841" s="127"/>
      <c r="C5841" s="127"/>
      <c r="D5841" s="127"/>
    </row>
    <row r="5842">
      <c r="A5842" s="127"/>
      <c r="B5842" s="127"/>
      <c r="C5842" s="127"/>
      <c r="D5842" s="127"/>
    </row>
    <row r="5843">
      <c r="A5843" s="127"/>
      <c r="B5843" s="127"/>
      <c r="C5843" s="127"/>
      <c r="D5843" s="127"/>
    </row>
    <row r="5844">
      <c r="A5844" s="127"/>
      <c r="B5844" s="127"/>
      <c r="C5844" s="127"/>
      <c r="D5844" s="127"/>
    </row>
    <row r="5845">
      <c r="A5845" s="127"/>
      <c r="B5845" s="127"/>
      <c r="C5845" s="127"/>
      <c r="D5845" s="127"/>
    </row>
    <row r="5846">
      <c r="A5846" s="127"/>
      <c r="B5846" s="127"/>
      <c r="C5846" s="127"/>
      <c r="D5846" s="127"/>
    </row>
    <row r="5847">
      <c r="A5847" s="127"/>
      <c r="B5847" s="127"/>
      <c r="C5847" s="127"/>
      <c r="D5847" s="127"/>
    </row>
    <row r="5848">
      <c r="A5848" s="127"/>
      <c r="B5848" s="127"/>
      <c r="C5848" s="127"/>
      <c r="D5848" s="127"/>
    </row>
    <row r="5849">
      <c r="A5849" s="127"/>
      <c r="B5849" s="127"/>
      <c r="C5849" s="127"/>
      <c r="D5849" s="127"/>
    </row>
    <row r="5850">
      <c r="A5850" s="127"/>
      <c r="B5850" s="127"/>
      <c r="C5850" s="127"/>
      <c r="D5850" s="127"/>
    </row>
    <row r="5851">
      <c r="A5851" s="127"/>
      <c r="B5851" s="127"/>
      <c r="C5851" s="127"/>
      <c r="D5851" s="127"/>
    </row>
    <row r="5852">
      <c r="A5852" s="127"/>
      <c r="B5852" s="127"/>
      <c r="C5852" s="127"/>
      <c r="D5852" s="127"/>
    </row>
    <row r="5853">
      <c r="A5853" s="127"/>
      <c r="B5853" s="127"/>
      <c r="C5853" s="127"/>
      <c r="D5853" s="127"/>
    </row>
    <row r="5854">
      <c r="A5854" s="127"/>
      <c r="B5854" s="127"/>
      <c r="C5854" s="127"/>
      <c r="D5854" s="127"/>
    </row>
    <row r="5855">
      <c r="A5855" s="127"/>
      <c r="B5855" s="127"/>
      <c r="C5855" s="127"/>
      <c r="D5855" s="127"/>
    </row>
    <row r="5856">
      <c r="A5856" s="127"/>
      <c r="B5856" s="127"/>
      <c r="C5856" s="127"/>
      <c r="D5856" s="127"/>
    </row>
    <row r="5857">
      <c r="A5857" s="127"/>
      <c r="B5857" s="127"/>
      <c r="C5857" s="127"/>
      <c r="D5857" s="127"/>
    </row>
    <row r="5858">
      <c r="A5858" s="127"/>
      <c r="B5858" s="127"/>
      <c r="C5858" s="127"/>
      <c r="D5858" s="127"/>
    </row>
    <row r="5859">
      <c r="A5859" s="127"/>
      <c r="B5859" s="127"/>
      <c r="C5859" s="127"/>
      <c r="D5859" s="127"/>
    </row>
    <row r="5860">
      <c r="A5860" s="127"/>
      <c r="B5860" s="127"/>
      <c r="C5860" s="127"/>
      <c r="D5860" s="127"/>
    </row>
    <row r="5861">
      <c r="A5861" s="127"/>
      <c r="B5861" s="127"/>
      <c r="C5861" s="127"/>
      <c r="D5861" s="127"/>
    </row>
    <row r="5862">
      <c r="A5862" s="127"/>
      <c r="B5862" s="127"/>
      <c r="C5862" s="127"/>
      <c r="D5862" s="127"/>
    </row>
    <row r="5863">
      <c r="A5863" s="127"/>
      <c r="B5863" s="127"/>
      <c r="C5863" s="127"/>
      <c r="D5863" s="127"/>
    </row>
    <row r="5864">
      <c r="A5864" s="127"/>
      <c r="B5864" s="127"/>
      <c r="C5864" s="127"/>
      <c r="D5864" s="127"/>
    </row>
    <row r="5865">
      <c r="A5865" s="127"/>
      <c r="B5865" s="127"/>
      <c r="C5865" s="127"/>
      <c r="D5865" s="127"/>
    </row>
    <row r="5866">
      <c r="A5866" s="127"/>
      <c r="B5866" s="127"/>
      <c r="C5866" s="127"/>
      <c r="D5866" s="127"/>
    </row>
    <row r="5867">
      <c r="A5867" s="127"/>
      <c r="B5867" s="127"/>
      <c r="C5867" s="127"/>
      <c r="D5867" s="127"/>
    </row>
    <row r="5868">
      <c r="A5868" s="127"/>
      <c r="B5868" s="127"/>
      <c r="C5868" s="127"/>
      <c r="D5868" s="127"/>
    </row>
    <row r="5869">
      <c r="A5869" s="127"/>
      <c r="B5869" s="127"/>
      <c r="C5869" s="127"/>
      <c r="D5869" s="127"/>
    </row>
    <row r="5870">
      <c r="A5870" s="127"/>
      <c r="B5870" s="127"/>
      <c r="C5870" s="127"/>
      <c r="D5870" s="127"/>
    </row>
    <row r="5871">
      <c r="A5871" s="127"/>
      <c r="B5871" s="127"/>
      <c r="C5871" s="127"/>
      <c r="D5871" s="127"/>
    </row>
    <row r="5872">
      <c r="A5872" s="127"/>
      <c r="B5872" s="127"/>
      <c r="C5872" s="127"/>
      <c r="D5872" s="127"/>
    </row>
    <row r="5873">
      <c r="A5873" s="127"/>
      <c r="B5873" s="127"/>
      <c r="C5873" s="127"/>
      <c r="D5873" s="127"/>
    </row>
    <row r="5874">
      <c r="A5874" s="127"/>
      <c r="B5874" s="127"/>
      <c r="C5874" s="127"/>
      <c r="D5874" s="127"/>
    </row>
    <row r="5875">
      <c r="A5875" s="127"/>
      <c r="B5875" s="127"/>
      <c r="C5875" s="127"/>
      <c r="D5875" s="127"/>
    </row>
    <row r="5876">
      <c r="A5876" s="127"/>
      <c r="B5876" s="127"/>
      <c r="C5876" s="127"/>
      <c r="D5876" s="127"/>
    </row>
    <row r="5877">
      <c r="A5877" s="127"/>
      <c r="B5877" s="127"/>
      <c r="C5877" s="127"/>
      <c r="D5877" s="127"/>
    </row>
    <row r="5878">
      <c r="A5878" s="127"/>
      <c r="B5878" s="127"/>
      <c r="C5878" s="127"/>
      <c r="D5878" s="127"/>
    </row>
    <row r="5879">
      <c r="A5879" s="127"/>
      <c r="B5879" s="127"/>
      <c r="C5879" s="127"/>
      <c r="D5879" s="127"/>
    </row>
    <row r="5880">
      <c r="A5880" s="127"/>
      <c r="B5880" s="127"/>
      <c r="C5880" s="127"/>
      <c r="D5880" s="127"/>
    </row>
    <row r="5881">
      <c r="A5881" s="127"/>
      <c r="B5881" s="127"/>
      <c r="C5881" s="127"/>
      <c r="D5881" s="127"/>
    </row>
    <row r="5882">
      <c r="A5882" s="127"/>
      <c r="B5882" s="127"/>
      <c r="C5882" s="127"/>
      <c r="D5882" s="127"/>
    </row>
    <row r="5883">
      <c r="A5883" s="127"/>
      <c r="B5883" s="127"/>
      <c r="C5883" s="127"/>
      <c r="D5883" s="127"/>
    </row>
    <row r="5884">
      <c r="A5884" s="127"/>
      <c r="B5884" s="127"/>
      <c r="C5884" s="127"/>
      <c r="D5884" s="127"/>
    </row>
    <row r="5885">
      <c r="A5885" s="127"/>
      <c r="B5885" s="127"/>
      <c r="C5885" s="127"/>
      <c r="D5885" s="127"/>
    </row>
    <row r="5886">
      <c r="A5886" s="127"/>
      <c r="B5886" s="127"/>
      <c r="C5886" s="127"/>
      <c r="D5886" s="127"/>
    </row>
    <row r="5887">
      <c r="A5887" s="127"/>
      <c r="B5887" s="127"/>
      <c r="C5887" s="127"/>
      <c r="D5887" s="127"/>
    </row>
    <row r="5888">
      <c r="A5888" s="127"/>
      <c r="B5888" s="127"/>
      <c r="C5888" s="127"/>
      <c r="D5888" s="127"/>
    </row>
    <row r="5889">
      <c r="A5889" s="127"/>
      <c r="B5889" s="127"/>
      <c r="C5889" s="127"/>
      <c r="D5889" s="127"/>
    </row>
    <row r="5890">
      <c r="A5890" s="127"/>
      <c r="B5890" s="127"/>
      <c r="C5890" s="127"/>
      <c r="D5890" s="127"/>
    </row>
    <row r="5891">
      <c r="A5891" s="127"/>
      <c r="B5891" s="127"/>
      <c r="C5891" s="127"/>
      <c r="D5891" s="127"/>
    </row>
    <row r="5892">
      <c r="A5892" s="127"/>
      <c r="B5892" s="127"/>
      <c r="C5892" s="127"/>
      <c r="D5892" s="127"/>
    </row>
    <row r="5893">
      <c r="A5893" s="127"/>
      <c r="B5893" s="127"/>
      <c r="C5893" s="127"/>
      <c r="D5893" s="127"/>
    </row>
    <row r="5894">
      <c r="A5894" s="127"/>
      <c r="B5894" s="127"/>
      <c r="C5894" s="127"/>
      <c r="D5894" s="127"/>
    </row>
    <row r="5895">
      <c r="A5895" s="127"/>
      <c r="B5895" s="127"/>
      <c r="C5895" s="127"/>
      <c r="D5895" s="127"/>
    </row>
    <row r="5896">
      <c r="A5896" s="127"/>
      <c r="B5896" s="127"/>
      <c r="C5896" s="127"/>
      <c r="D5896" s="127"/>
    </row>
    <row r="5897">
      <c r="A5897" s="127"/>
      <c r="B5897" s="127"/>
      <c r="C5897" s="127"/>
      <c r="D5897" s="127"/>
    </row>
    <row r="5898">
      <c r="A5898" s="127"/>
      <c r="B5898" s="127"/>
      <c r="C5898" s="127"/>
      <c r="D5898" s="127"/>
    </row>
    <row r="5899">
      <c r="A5899" s="127"/>
      <c r="B5899" s="127"/>
      <c r="C5899" s="127"/>
      <c r="D5899" s="127"/>
    </row>
    <row r="5900">
      <c r="A5900" s="127"/>
      <c r="B5900" s="127"/>
      <c r="C5900" s="127"/>
      <c r="D5900" s="127"/>
    </row>
    <row r="5901">
      <c r="A5901" s="127"/>
      <c r="B5901" s="127"/>
      <c r="C5901" s="127"/>
      <c r="D5901" s="127"/>
    </row>
    <row r="5902">
      <c r="A5902" s="127"/>
      <c r="B5902" s="127"/>
      <c r="C5902" s="127"/>
      <c r="D5902" s="127"/>
    </row>
    <row r="5903">
      <c r="A5903" s="127"/>
      <c r="B5903" s="127"/>
      <c r="C5903" s="127"/>
      <c r="D5903" s="127"/>
    </row>
    <row r="5904">
      <c r="A5904" s="127"/>
      <c r="B5904" s="127"/>
      <c r="C5904" s="127"/>
      <c r="D5904" s="127"/>
    </row>
    <row r="5905">
      <c r="A5905" s="127"/>
      <c r="B5905" s="127"/>
      <c r="C5905" s="127"/>
      <c r="D5905" s="127"/>
    </row>
    <row r="5906">
      <c r="A5906" s="127"/>
      <c r="B5906" s="127"/>
      <c r="C5906" s="127"/>
      <c r="D5906" s="127"/>
    </row>
    <row r="5907">
      <c r="A5907" s="127"/>
      <c r="B5907" s="127"/>
      <c r="C5907" s="127"/>
      <c r="D5907" s="127"/>
    </row>
    <row r="5908">
      <c r="A5908" s="127"/>
      <c r="B5908" s="127"/>
      <c r="C5908" s="127"/>
      <c r="D5908" s="127"/>
    </row>
    <row r="5909">
      <c r="A5909" s="127"/>
      <c r="B5909" s="127"/>
      <c r="C5909" s="127"/>
      <c r="D5909" s="127"/>
    </row>
    <row r="5910">
      <c r="A5910" s="127"/>
      <c r="B5910" s="127"/>
      <c r="C5910" s="127"/>
      <c r="D5910" s="127"/>
    </row>
    <row r="5911">
      <c r="A5911" s="127"/>
      <c r="B5911" s="127"/>
      <c r="C5911" s="127"/>
      <c r="D5911" s="127"/>
    </row>
    <row r="5912">
      <c r="A5912" s="127"/>
      <c r="B5912" s="127"/>
      <c r="C5912" s="127"/>
      <c r="D5912" s="127"/>
    </row>
    <row r="5913">
      <c r="A5913" s="127"/>
      <c r="B5913" s="127"/>
      <c r="C5913" s="127"/>
      <c r="D5913" s="127"/>
    </row>
    <row r="5914">
      <c r="A5914" s="127"/>
      <c r="B5914" s="127"/>
      <c r="C5914" s="127"/>
      <c r="D5914" s="127"/>
    </row>
    <row r="5915">
      <c r="A5915" s="127"/>
      <c r="B5915" s="127"/>
      <c r="C5915" s="127"/>
      <c r="D5915" s="127"/>
    </row>
    <row r="5916">
      <c r="A5916" s="127"/>
      <c r="B5916" s="127"/>
      <c r="C5916" s="127"/>
      <c r="D5916" s="127"/>
    </row>
    <row r="5917">
      <c r="A5917" s="127"/>
      <c r="B5917" s="127"/>
      <c r="C5917" s="127"/>
      <c r="D5917" s="127"/>
    </row>
    <row r="5918">
      <c r="A5918" s="127"/>
      <c r="B5918" s="127"/>
      <c r="C5918" s="127"/>
      <c r="D5918" s="127"/>
    </row>
    <row r="5919">
      <c r="A5919" s="127"/>
      <c r="B5919" s="127"/>
      <c r="C5919" s="127"/>
      <c r="D5919" s="127"/>
    </row>
    <row r="5920">
      <c r="A5920" s="127"/>
      <c r="B5920" s="127"/>
      <c r="C5920" s="127"/>
      <c r="D5920" s="127"/>
    </row>
    <row r="5921">
      <c r="A5921" s="127"/>
      <c r="B5921" s="127"/>
      <c r="C5921" s="127"/>
      <c r="D5921" s="127"/>
    </row>
    <row r="5922">
      <c r="A5922" s="127"/>
      <c r="B5922" s="127"/>
      <c r="C5922" s="127"/>
      <c r="D5922" s="127"/>
    </row>
    <row r="5923">
      <c r="A5923" s="127"/>
      <c r="B5923" s="127"/>
      <c r="C5923" s="127"/>
      <c r="D5923" s="127"/>
    </row>
    <row r="5924">
      <c r="A5924" s="127"/>
      <c r="B5924" s="127"/>
      <c r="C5924" s="127"/>
      <c r="D5924" s="127"/>
    </row>
    <row r="5925">
      <c r="A5925" s="127"/>
      <c r="B5925" s="127"/>
      <c r="C5925" s="127"/>
      <c r="D5925" s="127"/>
    </row>
    <row r="5926">
      <c r="A5926" s="127"/>
      <c r="B5926" s="127"/>
      <c r="C5926" s="127"/>
      <c r="D5926" s="127"/>
    </row>
    <row r="5927">
      <c r="A5927" s="127"/>
      <c r="B5927" s="127"/>
      <c r="C5927" s="127"/>
      <c r="D5927" s="127"/>
    </row>
    <row r="5928">
      <c r="A5928" s="127"/>
      <c r="B5928" s="127"/>
      <c r="C5928" s="127"/>
      <c r="D5928" s="127"/>
    </row>
    <row r="5929">
      <c r="A5929" s="127"/>
      <c r="B5929" s="127"/>
      <c r="C5929" s="127"/>
      <c r="D5929" s="127"/>
    </row>
    <row r="5930">
      <c r="A5930" s="127"/>
      <c r="B5930" s="127"/>
      <c r="C5930" s="127"/>
      <c r="D5930" s="127"/>
    </row>
    <row r="5931">
      <c r="A5931" s="127"/>
      <c r="B5931" s="127"/>
      <c r="C5931" s="127"/>
      <c r="D5931" s="127"/>
    </row>
    <row r="5932">
      <c r="A5932" s="127"/>
      <c r="B5932" s="127"/>
      <c r="C5932" s="127"/>
      <c r="D5932" s="127"/>
    </row>
    <row r="5933">
      <c r="A5933" s="127"/>
      <c r="B5933" s="127"/>
      <c r="C5933" s="127"/>
      <c r="D5933" s="127"/>
    </row>
    <row r="5934">
      <c r="A5934" s="127"/>
      <c r="B5934" s="127"/>
      <c r="C5934" s="127"/>
      <c r="D5934" s="127"/>
    </row>
    <row r="5935">
      <c r="A5935" s="127"/>
      <c r="B5935" s="127"/>
      <c r="C5935" s="127"/>
      <c r="D5935" s="127"/>
    </row>
    <row r="5936">
      <c r="A5936" s="127"/>
      <c r="B5936" s="127"/>
      <c r="C5936" s="127"/>
      <c r="D5936" s="127"/>
    </row>
    <row r="5937">
      <c r="A5937" s="127"/>
      <c r="B5937" s="127"/>
      <c r="C5937" s="127"/>
      <c r="D5937" s="127"/>
    </row>
    <row r="5938">
      <c r="A5938" s="127"/>
      <c r="B5938" s="127"/>
      <c r="C5938" s="127"/>
      <c r="D5938" s="127"/>
    </row>
    <row r="5939">
      <c r="A5939" s="127"/>
      <c r="B5939" s="127"/>
      <c r="C5939" s="127"/>
      <c r="D5939" s="127"/>
    </row>
    <row r="5940">
      <c r="A5940" s="127"/>
      <c r="B5940" s="127"/>
      <c r="C5940" s="127"/>
      <c r="D5940" s="127"/>
    </row>
    <row r="5941">
      <c r="A5941" s="127"/>
      <c r="B5941" s="127"/>
      <c r="C5941" s="127"/>
      <c r="D5941" s="127"/>
    </row>
    <row r="5942">
      <c r="A5942" s="127"/>
      <c r="B5942" s="127"/>
      <c r="C5942" s="127"/>
      <c r="D5942" s="127"/>
    </row>
    <row r="5943">
      <c r="A5943" s="127"/>
      <c r="B5943" s="127"/>
      <c r="C5943" s="127"/>
      <c r="D5943" s="127"/>
    </row>
    <row r="5944">
      <c r="A5944" s="127"/>
      <c r="B5944" s="127"/>
      <c r="C5944" s="127"/>
      <c r="D5944" s="127"/>
    </row>
    <row r="5945">
      <c r="A5945" s="127"/>
      <c r="B5945" s="127"/>
      <c r="C5945" s="127"/>
      <c r="D5945" s="127"/>
    </row>
    <row r="5946">
      <c r="A5946" s="127"/>
      <c r="B5946" s="127"/>
      <c r="C5946" s="127"/>
      <c r="D5946" s="127"/>
    </row>
    <row r="5947">
      <c r="A5947" s="127"/>
      <c r="B5947" s="127"/>
      <c r="C5947" s="127"/>
      <c r="D5947" s="127"/>
    </row>
    <row r="5948">
      <c r="A5948" s="127"/>
      <c r="B5948" s="127"/>
      <c r="C5948" s="127"/>
      <c r="D5948" s="127"/>
    </row>
    <row r="5949">
      <c r="A5949" s="127"/>
      <c r="B5949" s="127"/>
      <c r="C5949" s="127"/>
      <c r="D5949" s="127"/>
    </row>
    <row r="5950">
      <c r="A5950" s="127"/>
      <c r="B5950" s="127"/>
      <c r="C5950" s="127"/>
      <c r="D5950" s="127"/>
    </row>
    <row r="5951">
      <c r="A5951" s="127"/>
      <c r="B5951" s="127"/>
      <c r="C5951" s="127"/>
      <c r="D5951" s="127"/>
    </row>
    <row r="5952">
      <c r="A5952" s="127"/>
      <c r="B5952" s="127"/>
      <c r="C5952" s="127"/>
      <c r="D5952" s="127"/>
    </row>
    <row r="5953">
      <c r="A5953" s="127"/>
      <c r="B5953" s="127"/>
      <c r="C5953" s="127"/>
      <c r="D5953" s="127"/>
    </row>
    <row r="5954">
      <c r="A5954" s="127"/>
      <c r="B5954" s="127"/>
      <c r="C5954" s="127"/>
      <c r="D5954" s="127"/>
    </row>
    <row r="5955">
      <c r="A5955" s="127"/>
      <c r="B5955" s="127"/>
      <c r="C5955" s="127"/>
      <c r="D5955" s="127"/>
    </row>
    <row r="5956">
      <c r="A5956" s="127"/>
      <c r="B5956" s="127"/>
      <c r="C5956" s="127"/>
      <c r="D5956" s="127"/>
    </row>
    <row r="5957">
      <c r="A5957" s="127"/>
      <c r="B5957" s="127"/>
      <c r="C5957" s="127"/>
      <c r="D5957" s="127"/>
    </row>
    <row r="5958">
      <c r="A5958" s="127"/>
      <c r="B5958" s="127"/>
      <c r="C5958" s="127"/>
      <c r="D5958" s="127"/>
    </row>
    <row r="5959">
      <c r="A5959" s="127"/>
      <c r="B5959" s="127"/>
      <c r="C5959" s="127"/>
      <c r="D5959" s="127"/>
    </row>
    <row r="5960">
      <c r="A5960" s="127"/>
      <c r="B5960" s="127"/>
      <c r="C5960" s="127"/>
      <c r="D5960" s="127"/>
    </row>
    <row r="5961">
      <c r="A5961" s="127"/>
      <c r="B5961" s="127"/>
      <c r="C5961" s="127"/>
      <c r="D5961" s="127"/>
    </row>
    <row r="5962">
      <c r="A5962" s="127"/>
      <c r="B5962" s="127"/>
      <c r="C5962" s="127"/>
      <c r="D5962" s="127"/>
    </row>
    <row r="5963">
      <c r="A5963" s="127"/>
      <c r="B5963" s="127"/>
      <c r="C5963" s="127"/>
      <c r="D5963" s="127"/>
    </row>
    <row r="5964">
      <c r="A5964" s="127"/>
      <c r="B5964" s="127"/>
      <c r="C5964" s="127"/>
      <c r="D5964" s="127"/>
    </row>
    <row r="5965">
      <c r="A5965" s="127"/>
      <c r="B5965" s="127"/>
      <c r="C5965" s="127"/>
      <c r="D5965" s="127"/>
    </row>
    <row r="5966">
      <c r="A5966" s="127"/>
      <c r="B5966" s="127"/>
      <c r="C5966" s="127"/>
      <c r="D5966" s="127"/>
    </row>
    <row r="5967">
      <c r="A5967" s="127"/>
      <c r="B5967" s="127"/>
      <c r="C5967" s="127"/>
      <c r="D5967" s="127"/>
    </row>
    <row r="5968">
      <c r="A5968" s="127"/>
      <c r="B5968" s="127"/>
      <c r="C5968" s="127"/>
      <c r="D5968" s="127"/>
    </row>
    <row r="5969">
      <c r="A5969" s="127"/>
      <c r="B5969" s="127"/>
      <c r="C5969" s="127"/>
      <c r="D5969" s="127"/>
    </row>
    <row r="5970">
      <c r="A5970" s="127"/>
      <c r="B5970" s="127"/>
      <c r="C5970" s="127"/>
      <c r="D5970" s="127"/>
    </row>
    <row r="5971">
      <c r="A5971" s="127"/>
      <c r="B5971" s="127"/>
      <c r="C5971" s="127"/>
      <c r="D5971" s="127"/>
    </row>
    <row r="5972">
      <c r="A5972" s="127"/>
      <c r="B5972" s="127"/>
      <c r="C5972" s="127"/>
      <c r="D5972" s="127"/>
    </row>
    <row r="5973">
      <c r="A5973" s="127"/>
      <c r="B5973" s="127"/>
      <c r="C5973" s="127"/>
      <c r="D5973" s="127"/>
    </row>
    <row r="5974">
      <c r="A5974" s="127"/>
      <c r="B5974" s="127"/>
      <c r="C5974" s="127"/>
      <c r="D5974" s="127"/>
    </row>
    <row r="5975">
      <c r="A5975" s="127"/>
      <c r="B5975" s="127"/>
      <c r="C5975" s="127"/>
      <c r="D5975" s="127"/>
    </row>
    <row r="5976">
      <c r="A5976" s="127"/>
      <c r="B5976" s="127"/>
      <c r="C5976" s="127"/>
      <c r="D5976" s="127"/>
    </row>
    <row r="5977">
      <c r="A5977" s="127"/>
      <c r="B5977" s="127"/>
      <c r="C5977" s="127"/>
      <c r="D5977" s="127"/>
    </row>
    <row r="5978">
      <c r="A5978" s="127"/>
      <c r="B5978" s="127"/>
      <c r="C5978" s="127"/>
      <c r="D5978" s="127"/>
    </row>
    <row r="5979">
      <c r="A5979" s="127"/>
      <c r="B5979" s="127"/>
      <c r="C5979" s="127"/>
      <c r="D5979" s="127"/>
    </row>
    <row r="5980">
      <c r="A5980" s="127"/>
      <c r="B5980" s="127"/>
      <c r="C5980" s="127"/>
      <c r="D5980" s="127"/>
    </row>
    <row r="5981">
      <c r="A5981" s="127"/>
      <c r="B5981" s="127"/>
      <c r="C5981" s="127"/>
      <c r="D5981" s="127"/>
    </row>
    <row r="5982">
      <c r="A5982" s="127"/>
      <c r="B5982" s="127"/>
      <c r="C5982" s="127"/>
      <c r="D5982" s="127"/>
    </row>
    <row r="5983">
      <c r="A5983" s="127"/>
      <c r="B5983" s="127"/>
      <c r="C5983" s="127"/>
      <c r="D5983" s="127"/>
    </row>
    <row r="5984">
      <c r="A5984" s="127"/>
      <c r="B5984" s="127"/>
      <c r="C5984" s="127"/>
      <c r="D5984" s="127"/>
    </row>
    <row r="5985">
      <c r="A5985" s="127"/>
      <c r="B5985" s="127"/>
      <c r="C5985" s="127"/>
      <c r="D5985" s="127"/>
    </row>
    <row r="5986">
      <c r="A5986" s="127"/>
      <c r="B5986" s="127"/>
      <c r="C5986" s="127"/>
      <c r="D5986" s="127"/>
    </row>
    <row r="5987">
      <c r="A5987" s="127"/>
      <c r="B5987" s="127"/>
      <c r="C5987" s="127"/>
      <c r="D5987" s="127"/>
    </row>
    <row r="5988">
      <c r="A5988" s="127"/>
      <c r="B5988" s="127"/>
      <c r="C5988" s="127"/>
      <c r="D5988" s="127"/>
    </row>
    <row r="5989">
      <c r="A5989" s="127"/>
      <c r="B5989" s="127"/>
      <c r="C5989" s="127"/>
      <c r="D5989" s="127"/>
    </row>
    <row r="5990">
      <c r="A5990" s="127"/>
      <c r="B5990" s="127"/>
      <c r="C5990" s="127"/>
      <c r="D5990" s="127"/>
    </row>
    <row r="5991">
      <c r="A5991" s="127"/>
      <c r="B5991" s="127"/>
      <c r="C5991" s="127"/>
      <c r="D5991" s="127"/>
    </row>
    <row r="5992">
      <c r="A5992" s="127"/>
      <c r="B5992" s="127"/>
      <c r="C5992" s="127"/>
      <c r="D5992" s="127"/>
    </row>
    <row r="5993">
      <c r="A5993" s="127"/>
      <c r="B5993" s="127"/>
      <c r="C5993" s="127"/>
      <c r="D5993" s="127"/>
    </row>
    <row r="5994">
      <c r="A5994" s="127"/>
      <c r="B5994" s="127"/>
      <c r="C5994" s="127"/>
      <c r="D5994" s="127"/>
    </row>
    <row r="5995">
      <c r="A5995" s="127"/>
      <c r="B5995" s="127"/>
      <c r="C5995" s="127"/>
      <c r="D5995" s="127"/>
    </row>
    <row r="5996">
      <c r="A5996" s="127"/>
      <c r="B5996" s="127"/>
      <c r="C5996" s="127"/>
      <c r="D5996" s="127"/>
    </row>
    <row r="5997">
      <c r="A5997" s="127"/>
      <c r="B5997" s="127"/>
      <c r="C5997" s="127"/>
      <c r="D5997" s="127"/>
    </row>
    <row r="5998">
      <c r="A5998" s="127"/>
      <c r="B5998" s="127"/>
      <c r="C5998" s="127"/>
      <c r="D5998" s="127"/>
    </row>
    <row r="5999">
      <c r="A5999" s="127"/>
      <c r="B5999" s="127"/>
      <c r="C5999" s="127"/>
      <c r="D5999" s="127"/>
    </row>
    <row r="6000">
      <c r="A6000" s="127"/>
      <c r="B6000" s="127"/>
      <c r="C6000" s="127"/>
      <c r="D6000" s="127"/>
    </row>
    <row r="6001">
      <c r="A6001" s="127"/>
      <c r="B6001" s="127"/>
      <c r="C6001" s="127"/>
      <c r="D6001" s="127"/>
    </row>
    <row r="6002">
      <c r="A6002" s="127"/>
      <c r="B6002" s="127"/>
      <c r="C6002" s="127"/>
      <c r="D6002" s="127"/>
    </row>
    <row r="6003">
      <c r="A6003" s="127"/>
      <c r="B6003" s="127"/>
      <c r="C6003" s="127"/>
      <c r="D6003" s="127"/>
    </row>
    <row r="6004">
      <c r="A6004" s="127"/>
      <c r="B6004" s="127"/>
      <c r="C6004" s="127"/>
      <c r="D6004" s="127"/>
    </row>
    <row r="6005">
      <c r="A6005" s="127"/>
      <c r="B6005" s="127"/>
      <c r="C6005" s="127"/>
      <c r="D6005" s="127"/>
    </row>
    <row r="6006">
      <c r="A6006" s="127"/>
      <c r="B6006" s="127"/>
      <c r="C6006" s="127"/>
      <c r="D6006" s="127"/>
    </row>
    <row r="6007">
      <c r="A6007" s="127"/>
      <c r="B6007" s="127"/>
      <c r="C6007" s="127"/>
      <c r="D6007" s="127"/>
    </row>
    <row r="6008">
      <c r="A6008" s="127"/>
      <c r="B6008" s="127"/>
      <c r="C6008" s="127"/>
      <c r="D6008" s="127"/>
    </row>
    <row r="6009">
      <c r="A6009" s="127"/>
      <c r="B6009" s="127"/>
      <c r="C6009" s="127"/>
      <c r="D6009" s="127"/>
    </row>
    <row r="6010">
      <c r="A6010" s="127"/>
      <c r="B6010" s="127"/>
      <c r="C6010" s="127"/>
      <c r="D6010" s="127"/>
    </row>
    <row r="6011">
      <c r="A6011" s="127"/>
      <c r="B6011" s="127"/>
      <c r="C6011" s="127"/>
      <c r="D6011" s="127"/>
    </row>
    <row r="6012">
      <c r="A6012" s="127"/>
      <c r="B6012" s="127"/>
      <c r="C6012" s="127"/>
      <c r="D6012" s="127"/>
    </row>
    <row r="6013">
      <c r="A6013" s="127"/>
      <c r="B6013" s="127"/>
      <c r="C6013" s="127"/>
      <c r="D6013" s="127"/>
    </row>
    <row r="6014">
      <c r="A6014" s="127"/>
      <c r="B6014" s="127"/>
      <c r="C6014" s="127"/>
      <c r="D6014" s="127"/>
    </row>
    <row r="6015">
      <c r="A6015" s="127"/>
      <c r="B6015" s="127"/>
      <c r="C6015" s="127"/>
      <c r="D6015" s="127"/>
    </row>
    <row r="6016">
      <c r="A6016" s="127"/>
      <c r="B6016" s="127"/>
      <c r="C6016" s="127"/>
      <c r="D6016" s="127"/>
    </row>
    <row r="6017">
      <c r="A6017" s="127"/>
      <c r="B6017" s="127"/>
      <c r="C6017" s="127"/>
      <c r="D6017" s="127"/>
    </row>
    <row r="6018">
      <c r="A6018" s="127"/>
      <c r="B6018" s="127"/>
      <c r="C6018" s="127"/>
      <c r="D6018" s="127"/>
    </row>
    <row r="6019">
      <c r="A6019" s="127"/>
      <c r="B6019" s="127"/>
      <c r="C6019" s="127"/>
      <c r="D6019" s="127"/>
    </row>
    <row r="6020">
      <c r="A6020" s="127"/>
      <c r="B6020" s="127"/>
      <c r="C6020" s="127"/>
      <c r="D6020" s="127"/>
    </row>
    <row r="6021">
      <c r="A6021" s="127"/>
      <c r="B6021" s="127"/>
      <c r="C6021" s="127"/>
      <c r="D6021" s="127"/>
    </row>
    <row r="6022">
      <c r="A6022" s="127"/>
      <c r="B6022" s="127"/>
      <c r="C6022" s="127"/>
      <c r="D6022" s="127"/>
    </row>
    <row r="6023">
      <c r="A6023" s="127"/>
      <c r="B6023" s="127"/>
      <c r="C6023" s="127"/>
      <c r="D6023" s="127"/>
    </row>
    <row r="6024">
      <c r="A6024" s="127"/>
      <c r="B6024" s="127"/>
      <c r="C6024" s="127"/>
      <c r="D6024" s="127"/>
    </row>
    <row r="6025">
      <c r="A6025" s="127"/>
      <c r="B6025" s="127"/>
      <c r="C6025" s="127"/>
      <c r="D6025" s="127"/>
    </row>
    <row r="6026">
      <c r="A6026" s="127"/>
      <c r="B6026" s="127"/>
      <c r="C6026" s="127"/>
      <c r="D6026" s="127"/>
    </row>
    <row r="6027">
      <c r="A6027" s="127"/>
      <c r="B6027" s="127"/>
      <c r="C6027" s="127"/>
      <c r="D6027" s="127"/>
    </row>
    <row r="6028">
      <c r="A6028" s="127"/>
      <c r="B6028" s="127"/>
      <c r="C6028" s="127"/>
      <c r="D6028" s="127"/>
    </row>
    <row r="6029">
      <c r="A6029" s="127"/>
      <c r="B6029" s="127"/>
      <c r="C6029" s="127"/>
      <c r="D6029" s="127"/>
    </row>
    <row r="6030">
      <c r="A6030" s="127"/>
      <c r="B6030" s="127"/>
      <c r="C6030" s="127"/>
      <c r="D6030" s="127"/>
    </row>
    <row r="6031">
      <c r="A6031" s="127"/>
      <c r="B6031" s="127"/>
      <c r="C6031" s="127"/>
      <c r="D6031" s="127"/>
    </row>
    <row r="6032">
      <c r="A6032" s="127"/>
      <c r="B6032" s="127"/>
      <c r="C6032" s="127"/>
      <c r="D6032" s="127"/>
    </row>
    <row r="6033">
      <c r="A6033" s="127"/>
      <c r="B6033" s="127"/>
      <c r="C6033" s="127"/>
      <c r="D6033" s="127"/>
    </row>
    <row r="6034">
      <c r="A6034" s="127"/>
      <c r="B6034" s="127"/>
      <c r="C6034" s="127"/>
      <c r="D6034" s="127"/>
    </row>
    <row r="6035">
      <c r="A6035" s="127"/>
      <c r="B6035" s="127"/>
      <c r="C6035" s="127"/>
      <c r="D6035" s="127"/>
    </row>
    <row r="6036">
      <c r="A6036" s="127"/>
      <c r="B6036" s="127"/>
      <c r="C6036" s="127"/>
      <c r="D6036" s="127"/>
    </row>
    <row r="6037">
      <c r="A6037" s="127"/>
      <c r="B6037" s="127"/>
      <c r="C6037" s="127"/>
      <c r="D6037" s="127"/>
    </row>
    <row r="6038">
      <c r="A6038" s="127"/>
      <c r="B6038" s="127"/>
      <c r="C6038" s="127"/>
      <c r="D6038" s="127"/>
    </row>
    <row r="6039">
      <c r="A6039" s="127"/>
      <c r="B6039" s="127"/>
      <c r="C6039" s="127"/>
      <c r="D6039" s="127"/>
    </row>
    <row r="6040">
      <c r="A6040" s="127"/>
      <c r="B6040" s="127"/>
      <c r="C6040" s="127"/>
      <c r="D6040" s="127"/>
    </row>
    <row r="6041">
      <c r="A6041" s="127"/>
      <c r="B6041" s="127"/>
      <c r="C6041" s="127"/>
      <c r="D6041" s="127"/>
    </row>
    <row r="6042">
      <c r="A6042" s="127"/>
      <c r="B6042" s="127"/>
      <c r="C6042" s="127"/>
      <c r="D6042" s="127"/>
    </row>
    <row r="6043">
      <c r="A6043" s="127"/>
      <c r="B6043" s="127"/>
      <c r="C6043" s="127"/>
      <c r="D6043" s="127"/>
    </row>
    <row r="6044">
      <c r="A6044" s="127"/>
      <c r="B6044" s="127"/>
      <c r="C6044" s="127"/>
      <c r="D6044" s="127"/>
    </row>
    <row r="6045">
      <c r="A6045" s="127"/>
      <c r="B6045" s="127"/>
      <c r="C6045" s="127"/>
      <c r="D6045" s="127"/>
    </row>
    <row r="6046">
      <c r="A6046" s="127"/>
      <c r="B6046" s="127"/>
      <c r="C6046" s="127"/>
      <c r="D6046" s="127"/>
    </row>
    <row r="6047">
      <c r="A6047" s="127"/>
      <c r="B6047" s="127"/>
      <c r="C6047" s="127"/>
      <c r="D6047" s="127"/>
    </row>
    <row r="6048">
      <c r="A6048" s="127"/>
      <c r="B6048" s="127"/>
      <c r="C6048" s="127"/>
      <c r="D6048" s="127"/>
    </row>
    <row r="6049">
      <c r="A6049" s="127"/>
      <c r="B6049" s="127"/>
      <c r="C6049" s="127"/>
      <c r="D6049" s="127"/>
    </row>
    <row r="6050">
      <c r="A6050" s="127"/>
      <c r="B6050" s="127"/>
      <c r="C6050" s="127"/>
      <c r="D6050" s="127"/>
    </row>
    <row r="6051">
      <c r="A6051" s="127"/>
      <c r="B6051" s="127"/>
      <c r="C6051" s="127"/>
      <c r="D6051" s="127"/>
    </row>
    <row r="6052">
      <c r="A6052" s="127"/>
      <c r="B6052" s="127"/>
      <c r="C6052" s="127"/>
      <c r="D6052" s="127"/>
    </row>
    <row r="6053">
      <c r="A6053" s="127"/>
      <c r="B6053" s="127"/>
      <c r="C6053" s="127"/>
      <c r="D6053" s="127"/>
    </row>
    <row r="6054">
      <c r="A6054" s="127"/>
      <c r="B6054" s="127"/>
      <c r="C6054" s="127"/>
      <c r="D6054" s="127"/>
    </row>
    <row r="6055">
      <c r="A6055" s="127"/>
      <c r="B6055" s="127"/>
      <c r="C6055" s="127"/>
      <c r="D6055" s="127"/>
    </row>
    <row r="6056">
      <c r="A6056" s="127"/>
      <c r="B6056" s="127"/>
      <c r="C6056" s="127"/>
      <c r="D6056" s="127"/>
    </row>
    <row r="6057">
      <c r="A6057" s="127"/>
      <c r="B6057" s="127"/>
      <c r="C6057" s="127"/>
      <c r="D6057" s="127"/>
    </row>
    <row r="6058">
      <c r="A6058" s="127"/>
      <c r="B6058" s="127"/>
      <c r="C6058" s="127"/>
      <c r="D6058" s="127"/>
    </row>
    <row r="6059">
      <c r="A6059" s="127"/>
      <c r="B6059" s="127"/>
      <c r="C6059" s="127"/>
      <c r="D6059" s="127"/>
    </row>
    <row r="6060">
      <c r="A6060" s="127"/>
      <c r="B6060" s="127"/>
      <c r="C6060" s="127"/>
      <c r="D6060" s="127"/>
    </row>
    <row r="6061">
      <c r="A6061" s="127"/>
      <c r="B6061" s="127"/>
      <c r="C6061" s="127"/>
      <c r="D6061" s="127"/>
    </row>
    <row r="6062">
      <c r="A6062" s="127"/>
      <c r="B6062" s="127"/>
      <c r="C6062" s="127"/>
      <c r="D6062" s="127"/>
    </row>
    <row r="6063">
      <c r="A6063" s="127"/>
      <c r="B6063" s="127"/>
      <c r="C6063" s="127"/>
      <c r="D6063" s="127"/>
    </row>
    <row r="6064">
      <c r="A6064" s="127"/>
      <c r="B6064" s="127"/>
      <c r="C6064" s="127"/>
      <c r="D6064" s="127"/>
    </row>
    <row r="6065">
      <c r="A6065" s="127"/>
      <c r="B6065" s="127"/>
      <c r="C6065" s="127"/>
      <c r="D6065" s="127"/>
    </row>
    <row r="6066">
      <c r="A6066" s="127"/>
      <c r="B6066" s="127"/>
      <c r="C6066" s="127"/>
      <c r="D6066" s="127"/>
    </row>
    <row r="6067">
      <c r="A6067" s="127"/>
      <c r="B6067" s="127"/>
      <c r="C6067" s="127"/>
      <c r="D6067" s="127"/>
    </row>
    <row r="6068">
      <c r="A6068" s="127"/>
      <c r="B6068" s="127"/>
      <c r="C6068" s="127"/>
      <c r="D6068" s="127"/>
    </row>
    <row r="6069">
      <c r="A6069" s="127"/>
      <c r="B6069" s="127"/>
      <c r="C6069" s="127"/>
      <c r="D6069" s="127"/>
    </row>
    <row r="6070">
      <c r="A6070" s="127"/>
      <c r="B6070" s="127"/>
      <c r="C6070" s="127"/>
      <c r="D6070" s="127"/>
    </row>
    <row r="6071">
      <c r="A6071" s="127"/>
      <c r="B6071" s="127"/>
      <c r="C6071" s="127"/>
      <c r="D6071" s="127"/>
    </row>
    <row r="6072">
      <c r="A6072" s="127"/>
      <c r="B6072" s="127"/>
      <c r="C6072" s="127"/>
      <c r="D6072" s="127"/>
    </row>
    <row r="6073">
      <c r="A6073" s="127"/>
      <c r="B6073" s="127"/>
      <c r="C6073" s="127"/>
      <c r="D6073" s="127"/>
    </row>
    <row r="6074">
      <c r="A6074" s="127"/>
      <c r="B6074" s="127"/>
      <c r="C6074" s="127"/>
      <c r="D6074" s="127"/>
    </row>
    <row r="6075">
      <c r="A6075" s="127"/>
      <c r="B6075" s="127"/>
      <c r="C6075" s="127"/>
      <c r="D6075" s="127"/>
    </row>
    <row r="6076">
      <c r="A6076" s="127"/>
      <c r="B6076" s="127"/>
      <c r="C6076" s="127"/>
      <c r="D6076" s="127"/>
    </row>
    <row r="6077">
      <c r="A6077" s="127"/>
      <c r="B6077" s="127"/>
      <c r="C6077" s="127"/>
      <c r="D6077" s="127"/>
    </row>
    <row r="6078">
      <c r="A6078" s="127"/>
      <c r="B6078" s="127"/>
      <c r="C6078" s="127"/>
      <c r="D6078" s="127"/>
    </row>
    <row r="6079">
      <c r="A6079" s="127"/>
      <c r="B6079" s="127"/>
      <c r="C6079" s="127"/>
      <c r="D6079" s="127"/>
    </row>
    <row r="6080">
      <c r="A6080" s="127"/>
      <c r="B6080" s="127"/>
      <c r="C6080" s="127"/>
      <c r="D6080" s="127"/>
    </row>
    <row r="6081">
      <c r="A6081" s="127"/>
      <c r="B6081" s="127"/>
      <c r="C6081" s="127"/>
      <c r="D6081" s="127"/>
    </row>
    <row r="6082">
      <c r="A6082" s="127"/>
      <c r="B6082" s="127"/>
      <c r="C6082" s="127"/>
      <c r="D6082" s="127"/>
    </row>
    <row r="6083">
      <c r="A6083" s="127"/>
      <c r="B6083" s="127"/>
      <c r="C6083" s="127"/>
      <c r="D6083" s="127"/>
    </row>
    <row r="6084">
      <c r="A6084" s="127"/>
      <c r="B6084" s="127"/>
      <c r="C6084" s="127"/>
      <c r="D6084" s="127"/>
    </row>
    <row r="6085">
      <c r="A6085" s="127"/>
      <c r="B6085" s="127"/>
      <c r="C6085" s="127"/>
      <c r="D6085" s="127"/>
    </row>
    <row r="6086">
      <c r="A6086" s="127"/>
      <c r="B6086" s="127"/>
      <c r="C6086" s="127"/>
      <c r="D6086" s="127"/>
    </row>
    <row r="6087">
      <c r="A6087" s="127"/>
      <c r="B6087" s="127"/>
      <c r="C6087" s="127"/>
      <c r="D6087" s="127"/>
    </row>
    <row r="6088">
      <c r="A6088" s="127"/>
      <c r="B6088" s="127"/>
      <c r="C6088" s="127"/>
      <c r="D6088" s="127"/>
    </row>
    <row r="6089">
      <c r="A6089" s="127"/>
      <c r="B6089" s="127"/>
      <c r="C6089" s="127"/>
      <c r="D6089" s="127"/>
    </row>
    <row r="6090">
      <c r="A6090" s="127"/>
      <c r="B6090" s="127"/>
      <c r="C6090" s="127"/>
      <c r="D6090" s="127"/>
    </row>
    <row r="6091">
      <c r="A6091" s="127"/>
      <c r="B6091" s="127"/>
      <c r="C6091" s="127"/>
      <c r="D6091" s="127"/>
    </row>
    <row r="6092">
      <c r="A6092" s="127"/>
      <c r="B6092" s="127"/>
      <c r="C6092" s="127"/>
      <c r="D6092" s="127"/>
    </row>
    <row r="6093">
      <c r="A6093" s="127"/>
      <c r="B6093" s="127"/>
      <c r="C6093" s="127"/>
      <c r="D6093" s="127"/>
    </row>
    <row r="6094">
      <c r="A6094" s="127"/>
      <c r="B6094" s="127"/>
      <c r="C6094" s="127"/>
      <c r="D6094" s="127"/>
    </row>
    <row r="6095">
      <c r="A6095" s="127"/>
      <c r="B6095" s="127"/>
      <c r="C6095" s="127"/>
      <c r="D6095" s="127"/>
    </row>
    <row r="6096">
      <c r="A6096" s="127"/>
      <c r="B6096" s="127"/>
      <c r="C6096" s="127"/>
      <c r="D6096" s="127"/>
    </row>
    <row r="6097">
      <c r="A6097" s="127"/>
      <c r="B6097" s="127"/>
      <c r="C6097" s="127"/>
      <c r="D6097" s="127"/>
    </row>
    <row r="6098">
      <c r="A6098" s="127"/>
      <c r="B6098" s="127"/>
      <c r="C6098" s="127"/>
      <c r="D6098" s="127"/>
    </row>
    <row r="6099">
      <c r="A6099" s="127"/>
      <c r="B6099" s="127"/>
      <c r="C6099" s="127"/>
      <c r="D6099" s="127"/>
    </row>
    <row r="6100">
      <c r="A6100" s="127"/>
      <c r="B6100" s="127"/>
      <c r="C6100" s="127"/>
      <c r="D6100" s="127"/>
    </row>
    <row r="6101">
      <c r="A6101" s="127"/>
      <c r="B6101" s="127"/>
      <c r="C6101" s="127"/>
      <c r="D6101" s="127"/>
    </row>
    <row r="6102">
      <c r="A6102" s="127"/>
      <c r="B6102" s="127"/>
      <c r="C6102" s="127"/>
      <c r="D6102" s="127"/>
    </row>
    <row r="6103">
      <c r="A6103" s="127"/>
      <c r="B6103" s="127"/>
      <c r="C6103" s="127"/>
      <c r="D6103" s="127"/>
    </row>
    <row r="6104">
      <c r="A6104" s="127"/>
      <c r="B6104" s="127"/>
      <c r="C6104" s="127"/>
      <c r="D6104" s="127"/>
    </row>
    <row r="6105">
      <c r="A6105" s="127"/>
      <c r="B6105" s="127"/>
      <c r="C6105" s="127"/>
      <c r="D6105" s="127"/>
    </row>
    <row r="6106">
      <c r="A6106" s="127"/>
      <c r="B6106" s="127"/>
      <c r="C6106" s="127"/>
      <c r="D6106" s="127"/>
    </row>
    <row r="6107">
      <c r="A6107" s="127"/>
      <c r="B6107" s="127"/>
      <c r="C6107" s="127"/>
      <c r="D6107" s="127"/>
    </row>
    <row r="6108">
      <c r="A6108" s="127"/>
      <c r="B6108" s="127"/>
      <c r="C6108" s="127"/>
      <c r="D6108" s="127"/>
    </row>
    <row r="6109">
      <c r="A6109" s="127"/>
      <c r="B6109" s="127"/>
      <c r="C6109" s="127"/>
      <c r="D6109" s="127"/>
    </row>
    <row r="6110">
      <c r="A6110" s="127"/>
      <c r="B6110" s="127"/>
      <c r="C6110" s="127"/>
      <c r="D6110" s="127"/>
    </row>
    <row r="6111">
      <c r="A6111" s="127"/>
      <c r="B6111" s="127"/>
      <c r="C6111" s="127"/>
      <c r="D6111" s="127"/>
    </row>
    <row r="6112">
      <c r="A6112" s="127"/>
      <c r="B6112" s="127"/>
      <c r="C6112" s="127"/>
      <c r="D6112" s="127"/>
    </row>
    <row r="6113">
      <c r="A6113" s="127"/>
      <c r="B6113" s="127"/>
      <c r="C6113" s="127"/>
      <c r="D6113" s="127"/>
    </row>
    <row r="6114">
      <c r="A6114" s="127"/>
      <c r="B6114" s="127"/>
      <c r="C6114" s="127"/>
      <c r="D6114" s="127"/>
    </row>
    <row r="6115">
      <c r="A6115" s="127"/>
      <c r="B6115" s="127"/>
      <c r="C6115" s="127"/>
      <c r="D6115" s="127"/>
    </row>
    <row r="6116">
      <c r="A6116" s="127"/>
      <c r="B6116" s="127"/>
      <c r="C6116" s="127"/>
      <c r="D6116" s="127"/>
    </row>
    <row r="6117">
      <c r="A6117" s="127"/>
      <c r="B6117" s="127"/>
      <c r="C6117" s="127"/>
      <c r="D6117" s="127"/>
    </row>
    <row r="6118">
      <c r="A6118" s="127"/>
      <c r="B6118" s="127"/>
      <c r="C6118" s="127"/>
      <c r="D6118" s="127"/>
    </row>
    <row r="6119">
      <c r="A6119" s="127"/>
      <c r="B6119" s="127"/>
      <c r="C6119" s="127"/>
      <c r="D6119" s="127"/>
    </row>
    <row r="6120">
      <c r="A6120" s="127"/>
      <c r="B6120" s="127"/>
      <c r="C6120" s="127"/>
      <c r="D6120" s="127"/>
    </row>
    <row r="6121">
      <c r="A6121" s="127"/>
      <c r="B6121" s="127"/>
      <c r="C6121" s="127"/>
      <c r="D6121" s="127"/>
    </row>
    <row r="6122">
      <c r="A6122" s="127"/>
      <c r="B6122" s="127"/>
      <c r="C6122" s="127"/>
      <c r="D6122" s="127"/>
    </row>
    <row r="6123">
      <c r="A6123" s="127"/>
      <c r="B6123" s="127"/>
      <c r="C6123" s="127"/>
      <c r="D6123" s="127"/>
    </row>
    <row r="6124">
      <c r="A6124" s="127"/>
      <c r="B6124" s="127"/>
      <c r="C6124" s="127"/>
      <c r="D6124" s="127"/>
    </row>
    <row r="6125">
      <c r="A6125" s="127"/>
      <c r="B6125" s="127"/>
      <c r="C6125" s="127"/>
      <c r="D6125" s="127"/>
    </row>
    <row r="6126">
      <c r="A6126" s="127"/>
      <c r="B6126" s="127"/>
      <c r="C6126" s="127"/>
      <c r="D6126" s="127"/>
    </row>
    <row r="6127">
      <c r="A6127" s="127"/>
      <c r="B6127" s="127"/>
      <c r="C6127" s="127"/>
      <c r="D6127" s="127"/>
    </row>
    <row r="6128">
      <c r="A6128" s="127"/>
      <c r="B6128" s="127"/>
      <c r="C6128" s="127"/>
      <c r="D6128" s="127"/>
    </row>
    <row r="6129">
      <c r="A6129" s="127"/>
      <c r="B6129" s="127"/>
      <c r="C6129" s="127"/>
      <c r="D6129" s="127"/>
    </row>
    <row r="6130">
      <c r="A6130" s="127"/>
      <c r="B6130" s="127"/>
      <c r="C6130" s="127"/>
      <c r="D6130" s="127"/>
    </row>
    <row r="6131">
      <c r="A6131" s="127"/>
      <c r="B6131" s="127"/>
      <c r="C6131" s="127"/>
      <c r="D6131" s="127"/>
    </row>
    <row r="6132">
      <c r="A6132" s="127"/>
      <c r="B6132" s="127"/>
      <c r="C6132" s="127"/>
      <c r="D6132" s="127"/>
    </row>
    <row r="6133">
      <c r="A6133" s="127"/>
      <c r="B6133" s="127"/>
      <c r="C6133" s="127"/>
      <c r="D6133" s="127"/>
    </row>
    <row r="6134">
      <c r="A6134" s="127"/>
      <c r="B6134" s="127"/>
      <c r="C6134" s="127"/>
      <c r="D6134" s="127"/>
    </row>
    <row r="6135">
      <c r="A6135" s="127"/>
      <c r="B6135" s="127"/>
      <c r="C6135" s="127"/>
      <c r="D6135" s="127"/>
    </row>
    <row r="6136">
      <c r="A6136" s="127"/>
      <c r="B6136" s="127"/>
      <c r="C6136" s="127"/>
      <c r="D6136" s="127"/>
    </row>
    <row r="6137">
      <c r="A6137" s="127"/>
      <c r="B6137" s="127"/>
      <c r="C6137" s="127"/>
      <c r="D6137" s="127"/>
    </row>
    <row r="6138">
      <c r="A6138" s="127"/>
      <c r="B6138" s="127"/>
      <c r="C6138" s="127"/>
      <c r="D6138" s="127"/>
    </row>
    <row r="6139">
      <c r="A6139" s="127"/>
      <c r="B6139" s="127"/>
      <c r="C6139" s="127"/>
      <c r="D6139" s="127"/>
    </row>
    <row r="6140">
      <c r="A6140" s="127"/>
      <c r="B6140" s="127"/>
      <c r="C6140" s="127"/>
      <c r="D6140" s="127"/>
    </row>
    <row r="6141">
      <c r="A6141" s="127"/>
      <c r="B6141" s="127"/>
      <c r="C6141" s="127"/>
      <c r="D6141" s="127"/>
    </row>
    <row r="6142">
      <c r="A6142" s="127"/>
      <c r="B6142" s="127"/>
      <c r="C6142" s="127"/>
      <c r="D6142" s="127"/>
    </row>
    <row r="6143">
      <c r="A6143" s="127"/>
      <c r="B6143" s="127"/>
      <c r="C6143" s="127"/>
      <c r="D6143" s="127"/>
    </row>
    <row r="6144">
      <c r="A6144" s="127"/>
      <c r="B6144" s="127"/>
      <c r="C6144" s="127"/>
      <c r="D6144" s="127"/>
    </row>
    <row r="6145">
      <c r="A6145" s="127"/>
      <c r="B6145" s="127"/>
      <c r="C6145" s="127"/>
      <c r="D6145" s="127"/>
    </row>
    <row r="6146">
      <c r="A6146" s="127"/>
      <c r="B6146" s="127"/>
      <c r="C6146" s="127"/>
      <c r="D6146" s="127"/>
    </row>
    <row r="6147">
      <c r="A6147" s="127"/>
      <c r="B6147" s="127"/>
      <c r="C6147" s="127"/>
      <c r="D6147" s="127"/>
    </row>
    <row r="6148">
      <c r="A6148" s="127"/>
      <c r="B6148" s="127"/>
      <c r="C6148" s="127"/>
      <c r="D6148" s="127"/>
    </row>
    <row r="6149">
      <c r="A6149" s="127"/>
      <c r="B6149" s="127"/>
      <c r="C6149" s="127"/>
      <c r="D6149" s="127"/>
    </row>
    <row r="6150">
      <c r="A6150" s="127"/>
      <c r="B6150" s="127"/>
      <c r="C6150" s="127"/>
      <c r="D6150" s="127"/>
    </row>
    <row r="6151">
      <c r="A6151" s="127"/>
      <c r="B6151" s="127"/>
      <c r="C6151" s="127"/>
      <c r="D6151" s="127"/>
    </row>
    <row r="6152">
      <c r="A6152" s="127"/>
      <c r="B6152" s="127"/>
      <c r="C6152" s="127"/>
      <c r="D6152" s="127"/>
    </row>
    <row r="6153">
      <c r="A6153" s="127"/>
      <c r="B6153" s="127"/>
      <c r="C6153" s="127"/>
      <c r="D6153" s="127"/>
    </row>
    <row r="6154">
      <c r="A6154" s="127"/>
      <c r="B6154" s="127"/>
      <c r="C6154" s="127"/>
      <c r="D6154" s="127"/>
    </row>
    <row r="6155">
      <c r="A6155" s="127"/>
      <c r="B6155" s="127"/>
      <c r="C6155" s="127"/>
      <c r="D6155" s="127"/>
    </row>
    <row r="6156">
      <c r="A6156" s="127"/>
      <c r="B6156" s="127"/>
      <c r="C6156" s="127"/>
      <c r="D6156" s="127"/>
    </row>
    <row r="6157">
      <c r="A6157" s="127"/>
      <c r="B6157" s="127"/>
      <c r="C6157" s="127"/>
      <c r="D6157" s="127"/>
    </row>
    <row r="6158">
      <c r="A6158" s="127"/>
      <c r="B6158" s="127"/>
      <c r="C6158" s="127"/>
      <c r="D6158" s="127"/>
    </row>
    <row r="6159">
      <c r="A6159" s="127"/>
      <c r="B6159" s="127"/>
      <c r="C6159" s="127"/>
      <c r="D6159" s="127"/>
    </row>
    <row r="6160">
      <c r="A6160" s="127"/>
      <c r="B6160" s="127"/>
      <c r="C6160" s="127"/>
      <c r="D6160" s="127"/>
    </row>
    <row r="6161">
      <c r="A6161" s="127"/>
      <c r="B6161" s="127"/>
      <c r="C6161" s="127"/>
      <c r="D6161" s="127"/>
    </row>
    <row r="6162">
      <c r="A6162" s="127"/>
      <c r="B6162" s="127"/>
      <c r="C6162" s="127"/>
      <c r="D6162" s="127"/>
    </row>
    <row r="6163">
      <c r="A6163" s="127"/>
      <c r="B6163" s="127"/>
      <c r="C6163" s="127"/>
      <c r="D6163" s="127"/>
    </row>
    <row r="6164">
      <c r="A6164" s="127"/>
      <c r="B6164" s="127"/>
      <c r="C6164" s="127"/>
      <c r="D6164" s="127"/>
    </row>
    <row r="6165">
      <c r="A6165" s="127"/>
      <c r="B6165" s="127"/>
      <c r="C6165" s="127"/>
      <c r="D6165" s="127"/>
    </row>
    <row r="6166">
      <c r="A6166" s="127"/>
      <c r="B6166" s="127"/>
      <c r="C6166" s="127"/>
      <c r="D6166" s="127"/>
    </row>
    <row r="6167">
      <c r="A6167" s="127"/>
      <c r="B6167" s="127"/>
      <c r="C6167" s="127"/>
      <c r="D6167" s="127"/>
    </row>
    <row r="6168">
      <c r="A6168" s="127"/>
      <c r="B6168" s="127"/>
      <c r="C6168" s="127"/>
      <c r="D6168" s="127"/>
    </row>
    <row r="6169">
      <c r="A6169" s="127"/>
      <c r="B6169" s="127"/>
      <c r="C6169" s="127"/>
      <c r="D6169" s="127"/>
    </row>
    <row r="6170">
      <c r="A6170" s="127"/>
      <c r="B6170" s="127"/>
      <c r="C6170" s="127"/>
      <c r="D6170" s="127"/>
    </row>
    <row r="6171">
      <c r="A6171" s="127"/>
      <c r="B6171" s="127"/>
      <c r="C6171" s="127"/>
      <c r="D6171" s="127"/>
    </row>
    <row r="6172">
      <c r="A6172" s="127"/>
      <c r="B6172" s="127"/>
      <c r="C6172" s="127"/>
      <c r="D6172" s="127"/>
    </row>
    <row r="6173">
      <c r="A6173" s="127"/>
      <c r="B6173" s="127"/>
      <c r="C6173" s="127"/>
      <c r="D6173" s="127"/>
    </row>
    <row r="6174">
      <c r="A6174" s="127"/>
      <c r="B6174" s="127"/>
      <c r="C6174" s="127"/>
      <c r="D6174" s="127"/>
    </row>
    <row r="6175">
      <c r="A6175" s="127"/>
      <c r="B6175" s="127"/>
      <c r="C6175" s="127"/>
      <c r="D6175" s="127"/>
    </row>
    <row r="6176">
      <c r="A6176" s="127"/>
      <c r="B6176" s="127"/>
      <c r="C6176" s="127"/>
      <c r="D6176" s="127"/>
    </row>
    <row r="6177">
      <c r="A6177" s="127"/>
      <c r="B6177" s="127"/>
      <c r="C6177" s="127"/>
      <c r="D6177" s="127"/>
    </row>
    <row r="6178">
      <c r="A6178" s="127"/>
      <c r="B6178" s="127"/>
      <c r="C6178" s="127"/>
      <c r="D6178" s="127"/>
    </row>
    <row r="6179">
      <c r="A6179" s="127"/>
      <c r="B6179" s="127"/>
      <c r="C6179" s="127"/>
      <c r="D6179" s="127"/>
    </row>
    <row r="6180">
      <c r="A6180" s="127"/>
      <c r="B6180" s="127"/>
      <c r="C6180" s="127"/>
      <c r="D6180" s="127"/>
    </row>
    <row r="6181">
      <c r="A6181" s="127"/>
      <c r="B6181" s="127"/>
      <c r="C6181" s="127"/>
      <c r="D6181" s="127"/>
    </row>
    <row r="6182">
      <c r="A6182" s="127"/>
      <c r="B6182" s="127"/>
      <c r="C6182" s="127"/>
      <c r="D6182" s="127"/>
    </row>
    <row r="6183">
      <c r="A6183" s="127"/>
      <c r="B6183" s="127"/>
      <c r="C6183" s="127"/>
      <c r="D6183" s="127"/>
    </row>
    <row r="6184">
      <c r="A6184" s="127"/>
      <c r="B6184" s="127"/>
      <c r="C6184" s="127"/>
      <c r="D6184" s="127"/>
    </row>
    <row r="6185">
      <c r="A6185" s="127"/>
      <c r="B6185" s="127"/>
      <c r="C6185" s="127"/>
      <c r="D6185" s="127"/>
    </row>
    <row r="6186">
      <c r="A6186" s="127"/>
      <c r="B6186" s="127"/>
      <c r="C6186" s="127"/>
      <c r="D6186" s="127"/>
    </row>
    <row r="6187">
      <c r="A6187" s="127"/>
      <c r="B6187" s="127"/>
      <c r="C6187" s="127"/>
      <c r="D6187" s="127"/>
    </row>
    <row r="6188">
      <c r="A6188" s="127"/>
      <c r="B6188" s="127"/>
      <c r="C6188" s="127"/>
      <c r="D6188" s="127"/>
    </row>
    <row r="6189">
      <c r="A6189" s="127"/>
      <c r="B6189" s="127"/>
      <c r="C6189" s="127"/>
      <c r="D6189" s="127"/>
    </row>
    <row r="6190">
      <c r="A6190" s="127"/>
      <c r="B6190" s="127"/>
      <c r="C6190" s="127"/>
      <c r="D6190" s="127"/>
    </row>
    <row r="6191">
      <c r="A6191" s="127"/>
      <c r="B6191" s="127"/>
      <c r="C6191" s="127"/>
      <c r="D6191" s="127"/>
    </row>
    <row r="6192">
      <c r="A6192" s="127"/>
      <c r="B6192" s="127"/>
      <c r="C6192" s="127"/>
      <c r="D6192" s="127"/>
    </row>
    <row r="6193">
      <c r="A6193" s="127"/>
      <c r="B6193" s="127"/>
      <c r="C6193" s="127"/>
      <c r="D6193" s="127"/>
    </row>
    <row r="6194">
      <c r="A6194" s="127"/>
      <c r="B6194" s="127"/>
      <c r="C6194" s="127"/>
      <c r="D6194" s="127"/>
    </row>
    <row r="6195">
      <c r="A6195" s="127"/>
      <c r="B6195" s="127"/>
      <c r="C6195" s="127"/>
      <c r="D6195" s="127"/>
    </row>
    <row r="6196">
      <c r="A6196" s="127"/>
      <c r="B6196" s="127"/>
      <c r="C6196" s="127"/>
      <c r="D6196" s="127"/>
    </row>
    <row r="6197">
      <c r="A6197" s="127"/>
      <c r="B6197" s="127"/>
      <c r="C6197" s="127"/>
      <c r="D6197" s="127"/>
    </row>
    <row r="6198">
      <c r="A6198" s="127"/>
      <c r="B6198" s="127"/>
      <c r="C6198" s="127"/>
      <c r="D6198" s="127"/>
    </row>
    <row r="6199">
      <c r="A6199" s="127"/>
      <c r="B6199" s="127"/>
      <c r="C6199" s="127"/>
      <c r="D6199" s="127"/>
    </row>
    <row r="6200">
      <c r="A6200" s="127"/>
      <c r="B6200" s="127"/>
      <c r="C6200" s="127"/>
      <c r="D6200" s="127"/>
    </row>
    <row r="6201">
      <c r="A6201" s="127"/>
      <c r="B6201" s="127"/>
      <c r="C6201" s="127"/>
      <c r="D6201" s="127"/>
    </row>
    <row r="6202">
      <c r="A6202" s="127"/>
      <c r="B6202" s="127"/>
      <c r="C6202" s="127"/>
      <c r="D6202" s="127"/>
    </row>
    <row r="6203">
      <c r="A6203" s="127"/>
      <c r="B6203" s="127"/>
      <c r="C6203" s="127"/>
      <c r="D6203" s="127"/>
    </row>
    <row r="6204">
      <c r="A6204" s="127"/>
      <c r="B6204" s="127"/>
      <c r="C6204" s="127"/>
      <c r="D6204" s="127"/>
    </row>
    <row r="6205">
      <c r="A6205" s="127"/>
      <c r="B6205" s="127"/>
      <c r="C6205" s="127"/>
      <c r="D6205" s="127"/>
    </row>
    <row r="6206">
      <c r="A6206" s="127"/>
      <c r="B6206" s="127"/>
      <c r="C6206" s="127"/>
      <c r="D6206" s="127"/>
    </row>
    <row r="6207">
      <c r="A6207" s="127"/>
      <c r="B6207" s="127"/>
      <c r="C6207" s="127"/>
      <c r="D6207" s="127"/>
    </row>
    <row r="6208">
      <c r="A6208" s="127"/>
      <c r="B6208" s="127"/>
      <c r="C6208" s="127"/>
      <c r="D6208" s="127"/>
    </row>
    <row r="6209">
      <c r="A6209" s="127"/>
      <c r="B6209" s="127"/>
      <c r="C6209" s="127"/>
      <c r="D6209" s="127"/>
    </row>
    <row r="6210">
      <c r="A6210" s="127"/>
      <c r="B6210" s="127"/>
      <c r="C6210" s="127"/>
      <c r="D6210" s="127"/>
    </row>
    <row r="6211">
      <c r="A6211" s="127"/>
      <c r="B6211" s="127"/>
      <c r="C6211" s="127"/>
      <c r="D6211" s="127"/>
    </row>
    <row r="6212">
      <c r="A6212" s="127"/>
      <c r="B6212" s="127"/>
      <c r="C6212" s="127"/>
      <c r="D6212" s="127"/>
    </row>
    <row r="6213">
      <c r="A6213" s="127"/>
      <c r="B6213" s="127"/>
      <c r="C6213" s="127"/>
      <c r="D6213" s="127"/>
    </row>
    <row r="6214">
      <c r="A6214" s="127"/>
      <c r="B6214" s="127"/>
      <c r="C6214" s="127"/>
      <c r="D6214" s="127"/>
    </row>
    <row r="6215">
      <c r="A6215" s="127"/>
      <c r="B6215" s="127"/>
      <c r="C6215" s="127"/>
      <c r="D6215" s="127"/>
    </row>
    <row r="6216">
      <c r="A6216" s="127"/>
      <c r="B6216" s="127"/>
      <c r="C6216" s="127"/>
      <c r="D6216" s="127"/>
    </row>
    <row r="6217">
      <c r="A6217" s="127"/>
      <c r="B6217" s="127"/>
      <c r="C6217" s="127"/>
      <c r="D6217" s="127"/>
    </row>
    <row r="6218">
      <c r="A6218" s="127"/>
      <c r="B6218" s="127"/>
      <c r="C6218" s="127"/>
      <c r="D6218" s="127"/>
    </row>
    <row r="6219">
      <c r="A6219" s="127"/>
      <c r="B6219" s="127"/>
      <c r="C6219" s="127"/>
      <c r="D6219" s="127"/>
    </row>
    <row r="6220">
      <c r="A6220" s="127"/>
      <c r="B6220" s="127"/>
      <c r="C6220" s="127"/>
      <c r="D6220" s="127"/>
    </row>
    <row r="6221">
      <c r="A6221" s="127"/>
      <c r="B6221" s="127"/>
      <c r="C6221" s="127"/>
      <c r="D6221" s="127"/>
    </row>
    <row r="6222">
      <c r="A6222" s="127"/>
      <c r="B6222" s="127"/>
      <c r="C6222" s="127"/>
      <c r="D6222" s="127"/>
    </row>
    <row r="6223">
      <c r="A6223" s="127"/>
      <c r="B6223" s="127"/>
      <c r="C6223" s="127"/>
      <c r="D6223" s="127"/>
    </row>
    <row r="6224">
      <c r="A6224" s="127"/>
      <c r="B6224" s="127"/>
      <c r="C6224" s="127"/>
      <c r="D6224" s="127"/>
    </row>
    <row r="6225">
      <c r="A6225" s="127"/>
      <c r="B6225" s="127"/>
      <c r="C6225" s="127"/>
      <c r="D6225" s="127"/>
    </row>
    <row r="6226">
      <c r="A6226" s="127"/>
      <c r="B6226" s="127"/>
      <c r="C6226" s="127"/>
      <c r="D6226" s="127"/>
    </row>
    <row r="6227">
      <c r="A6227" s="127"/>
      <c r="B6227" s="127"/>
      <c r="C6227" s="127"/>
      <c r="D6227" s="127"/>
    </row>
    <row r="6228">
      <c r="A6228" s="127"/>
      <c r="B6228" s="127"/>
      <c r="C6228" s="127"/>
      <c r="D6228" s="127"/>
    </row>
    <row r="6229">
      <c r="A6229" s="127"/>
      <c r="B6229" s="127"/>
      <c r="C6229" s="127"/>
      <c r="D6229" s="127"/>
    </row>
    <row r="6230">
      <c r="A6230" s="127"/>
      <c r="B6230" s="127"/>
      <c r="C6230" s="127"/>
      <c r="D6230" s="127"/>
    </row>
    <row r="6231">
      <c r="A6231" s="127"/>
      <c r="B6231" s="127"/>
      <c r="C6231" s="127"/>
      <c r="D6231" s="127"/>
    </row>
    <row r="6232">
      <c r="A6232" s="127"/>
      <c r="B6232" s="127"/>
      <c r="C6232" s="127"/>
      <c r="D6232" s="127"/>
    </row>
    <row r="6233">
      <c r="A6233" s="127"/>
      <c r="B6233" s="127"/>
      <c r="C6233" s="127"/>
      <c r="D6233" s="127"/>
    </row>
    <row r="6234">
      <c r="A6234" s="127"/>
      <c r="B6234" s="127"/>
      <c r="C6234" s="127"/>
      <c r="D6234" s="127"/>
    </row>
    <row r="6235">
      <c r="A6235" s="127"/>
      <c r="B6235" s="127"/>
      <c r="C6235" s="127"/>
      <c r="D6235" s="127"/>
    </row>
    <row r="6236">
      <c r="A6236" s="127"/>
      <c r="B6236" s="127"/>
      <c r="C6236" s="127"/>
      <c r="D6236" s="127"/>
    </row>
    <row r="6237">
      <c r="A6237" s="127"/>
      <c r="B6237" s="127"/>
      <c r="C6237" s="127"/>
      <c r="D6237" s="127"/>
    </row>
    <row r="6238">
      <c r="A6238" s="127"/>
      <c r="B6238" s="127"/>
      <c r="C6238" s="127"/>
      <c r="D6238" s="127"/>
    </row>
    <row r="6239">
      <c r="A6239" s="127"/>
      <c r="B6239" s="127"/>
      <c r="C6239" s="127"/>
      <c r="D6239" s="127"/>
    </row>
    <row r="6240">
      <c r="A6240" s="127"/>
      <c r="B6240" s="127"/>
      <c r="C6240" s="127"/>
      <c r="D6240" s="127"/>
    </row>
    <row r="6241">
      <c r="A6241" s="127"/>
      <c r="B6241" s="127"/>
      <c r="C6241" s="127"/>
      <c r="D6241" s="127"/>
    </row>
    <row r="6242">
      <c r="A6242" s="127"/>
      <c r="B6242" s="127"/>
      <c r="C6242" s="127"/>
      <c r="D6242" s="127"/>
    </row>
    <row r="6243">
      <c r="A6243" s="127"/>
      <c r="B6243" s="127"/>
      <c r="C6243" s="127"/>
      <c r="D6243" s="127"/>
    </row>
    <row r="6244">
      <c r="A6244" s="127"/>
      <c r="B6244" s="127"/>
      <c r="C6244" s="127"/>
      <c r="D6244" s="127"/>
    </row>
    <row r="6245">
      <c r="A6245" s="127"/>
      <c r="B6245" s="127"/>
      <c r="C6245" s="127"/>
      <c r="D6245" s="127"/>
    </row>
    <row r="6246">
      <c r="A6246" s="127"/>
      <c r="B6246" s="127"/>
      <c r="C6246" s="127"/>
      <c r="D6246" s="127"/>
    </row>
    <row r="6247">
      <c r="A6247" s="127"/>
      <c r="B6247" s="127"/>
      <c r="C6247" s="127"/>
      <c r="D6247" s="127"/>
    </row>
    <row r="6248">
      <c r="A6248" s="127"/>
      <c r="B6248" s="127"/>
      <c r="C6248" s="127"/>
      <c r="D6248" s="127"/>
    </row>
    <row r="6249">
      <c r="A6249" s="127"/>
      <c r="B6249" s="127"/>
      <c r="C6249" s="127"/>
      <c r="D6249" s="127"/>
    </row>
    <row r="6250">
      <c r="A6250" s="127"/>
      <c r="B6250" s="127"/>
      <c r="C6250" s="127"/>
      <c r="D6250" s="127"/>
    </row>
    <row r="6251">
      <c r="A6251" s="127"/>
      <c r="B6251" s="127"/>
      <c r="C6251" s="127"/>
      <c r="D6251" s="127"/>
    </row>
    <row r="6252">
      <c r="A6252" s="127"/>
      <c r="B6252" s="127"/>
      <c r="C6252" s="127"/>
      <c r="D6252" s="127"/>
    </row>
    <row r="6253">
      <c r="A6253" s="127"/>
      <c r="B6253" s="127"/>
      <c r="C6253" s="127"/>
      <c r="D6253" s="127"/>
    </row>
    <row r="6254">
      <c r="A6254" s="127"/>
      <c r="B6254" s="127"/>
      <c r="C6254" s="127"/>
      <c r="D6254" s="127"/>
    </row>
    <row r="6255">
      <c r="A6255" s="127"/>
      <c r="B6255" s="127"/>
      <c r="C6255" s="127"/>
      <c r="D6255" s="127"/>
    </row>
    <row r="6256">
      <c r="A6256" s="127"/>
      <c r="B6256" s="127"/>
      <c r="C6256" s="127"/>
      <c r="D6256" s="127"/>
    </row>
    <row r="6257">
      <c r="A6257" s="127"/>
      <c r="B6257" s="127"/>
      <c r="C6257" s="127"/>
      <c r="D6257" s="127"/>
    </row>
    <row r="6258">
      <c r="A6258" s="127"/>
      <c r="B6258" s="127"/>
      <c r="C6258" s="127"/>
      <c r="D6258" s="127"/>
    </row>
    <row r="6259">
      <c r="A6259" s="127"/>
      <c r="B6259" s="127"/>
      <c r="C6259" s="127"/>
      <c r="D6259" s="127"/>
    </row>
    <row r="6260">
      <c r="A6260" s="127"/>
      <c r="B6260" s="127"/>
      <c r="C6260" s="127"/>
      <c r="D6260" s="127"/>
    </row>
    <row r="6261">
      <c r="A6261" s="127"/>
      <c r="B6261" s="127"/>
      <c r="C6261" s="127"/>
      <c r="D6261" s="127"/>
    </row>
    <row r="6262">
      <c r="A6262" s="127"/>
      <c r="B6262" s="127"/>
      <c r="C6262" s="127"/>
      <c r="D6262" s="127"/>
    </row>
    <row r="6263">
      <c r="A6263" s="127"/>
      <c r="B6263" s="127"/>
      <c r="C6263" s="127"/>
      <c r="D6263" s="127"/>
    </row>
    <row r="6264">
      <c r="A6264" s="127"/>
      <c r="B6264" s="127"/>
      <c r="C6264" s="127"/>
      <c r="D6264" s="127"/>
    </row>
    <row r="6265">
      <c r="A6265" s="127"/>
      <c r="B6265" s="127"/>
      <c r="C6265" s="127"/>
      <c r="D6265" s="127"/>
    </row>
    <row r="6266">
      <c r="A6266" s="127"/>
      <c r="B6266" s="127"/>
      <c r="C6266" s="127"/>
      <c r="D6266" s="127"/>
    </row>
    <row r="6267">
      <c r="A6267" s="127"/>
      <c r="B6267" s="127"/>
      <c r="C6267" s="127"/>
      <c r="D6267" s="127"/>
    </row>
    <row r="6268">
      <c r="A6268" s="127"/>
      <c r="B6268" s="127"/>
      <c r="C6268" s="127"/>
      <c r="D6268" s="127"/>
    </row>
    <row r="6269">
      <c r="A6269" s="127"/>
      <c r="B6269" s="127"/>
      <c r="C6269" s="127"/>
      <c r="D6269" s="127"/>
    </row>
    <row r="6270">
      <c r="A6270" s="127"/>
      <c r="B6270" s="127"/>
      <c r="C6270" s="127"/>
      <c r="D6270" s="127"/>
    </row>
    <row r="6271">
      <c r="A6271" s="127"/>
      <c r="B6271" s="127"/>
      <c r="C6271" s="127"/>
      <c r="D6271" s="127"/>
    </row>
    <row r="6272">
      <c r="A6272" s="127"/>
      <c r="B6272" s="127"/>
      <c r="C6272" s="127"/>
      <c r="D6272" s="127"/>
    </row>
    <row r="6273">
      <c r="A6273" s="127"/>
      <c r="B6273" s="127"/>
      <c r="C6273" s="127"/>
      <c r="D6273" s="127"/>
    </row>
    <row r="6274">
      <c r="A6274" s="127"/>
      <c r="B6274" s="127"/>
      <c r="C6274" s="127"/>
      <c r="D6274" s="127"/>
    </row>
    <row r="6275">
      <c r="A6275" s="127"/>
      <c r="B6275" s="127"/>
      <c r="C6275" s="127"/>
      <c r="D6275" s="127"/>
    </row>
    <row r="6276">
      <c r="A6276" s="127"/>
      <c r="B6276" s="127"/>
      <c r="C6276" s="127"/>
      <c r="D6276" s="127"/>
    </row>
    <row r="6277">
      <c r="A6277" s="127"/>
      <c r="B6277" s="127"/>
      <c r="C6277" s="127"/>
      <c r="D6277" s="127"/>
    </row>
    <row r="6278">
      <c r="A6278" s="127"/>
      <c r="B6278" s="127"/>
      <c r="C6278" s="127"/>
      <c r="D6278" s="127"/>
    </row>
    <row r="6279">
      <c r="A6279" s="127"/>
      <c r="B6279" s="127"/>
      <c r="C6279" s="127"/>
      <c r="D6279" s="127"/>
    </row>
    <row r="6280">
      <c r="A6280" s="127"/>
      <c r="B6280" s="127"/>
      <c r="C6280" s="127"/>
      <c r="D6280" s="127"/>
    </row>
    <row r="6281">
      <c r="A6281" s="127"/>
      <c r="B6281" s="127"/>
      <c r="C6281" s="127"/>
      <c r="D6281" s="127"/>
    </row>
    <row r="6282">
      <c r="A6282" s="127"/>
      <c r="B6282" s="127"/>
      <c r="C6282" s="127"/>
      <c r="D6282" s="127"/>
    </row>
    <row r="6283">
      <c r="A6283" s="127"/>
      <c r="B6283" s="127"/>
      <c r="C6283" s="127"/>
      <c r="D6283" s="127"/>
    </row>
    <row r="6284">
      <c r="A6284" s="127"/>
      <c r="B6284" s="127"/>
      <c r="C6284" s="127"/>
      <c r="D6284" s="127"/>
    </row>
    <row r="6285">
      <c r="A6285" s="127"/>
      <c r="B6285" s="127"/>
      <c r="C6285" s="127"/>
      <c r="D6285" s="127"/>
    </row>
    <row r="6286">
      <c r="A6286" s="127"/>
      <c r="B6286" s="127"/>
      <c r="C6286" s="127"/>
      <c r="D6286" s="127"/>
    </row>
    <row r="6287">
      <c r="A6287" s="127"/>
      <c r="B6287" s="127"/>
      <c r="C6287" s="127"/>
      <c r="D6287" s="127"/>
    </row>
    <row r="6288">
      <c r="A6288" s="127"/>
      <c r="B6288" s="127"/>
      <c r="C6288" s="127"/>
      <c r="D6288" s="127"/>
    </row>
    <row r="6289">
      <c r="A6289" s="127"/>
      <c r="B6289" s="127"/>
      <c r="C6289" s="127"/>
      <c r="D6289" s="127"/>
    </row>
    <row r="6290">
      <c r="A6290" s="127"/>
      <c r="B6290" s="127"/>
      <c r="C6290" s="127"/>
      <c r="D6290" s="127"/>
    </row>
    <row r="6291">
      <c r="A6291" s="127"/>
      <c r="B6291" s="127"/>
      <c r="C6291" s="127"/>
      <c r="D6291" s="127"/>
    </row>
    <row r="6292">
      <c r="A6292" s="127"/>
      <c r="B6292" s="127"/>
      <c r="C6292" s="127"/>
      <c r="D6292" s="127"/>
    </row>
    <row r="6293">
      <c r="A6293" s="127"/>
      <c r="B6293" s="127"/>
      <c r="C6293" s="127"/>
      <c r="D6293" s="127"/>
    </row>
    <row r="6294">
      <c r="A6294" s="127"/>
      <c r="B6294" s="127"/>
      <c r="C6294" s="127"/>
      <c r="D6294" s="127"/>
    </row>
    <row r="6295">
      <c r="A6295" s="127"/>
      <c r="B6295" s="127"/>
      <c r="C6295" s="127"/>
      <c r="D6295" s="127"/>
    </row>
    <row r="6296">
      <c r="A6296" s="127"/>
      <c r="B6296" s="127"/>
      <c r="C6296" s="127"/>
      <c r="D6296" s="127"/>
    </row>
    <row r="6297">
      <c r="A6297" s="127"/>
      <c r="B6297" s="127"/>
      <c r="C6297" s="127"/>
      <c r="D6297" s="127"/>
    </row>
    <row r="6298">
      <c r="A6298" s="127"/>
      <c r="B6298" s="127"/>
      <c r="C6298" s="127"/>
      <c r="D6298" s="127"/>
    </row>
    <row r="6299">
      <c r="A6299" s="127"/>
      <c r="B6299" s="127"/>
      <c r="C6299" s="127"/>
      <c r="D6299" s="127"/>
    </row>
    <row r="6300">
      <c r="A6300" s="127"/>
      <c r="B6300" s="127"/>
      <c r="C6300" s="127"/>
      <c r="D6300" s="127"/>
    </row>
    <row r="6301">
      <c r="A6301" s="127"/>
      <c r="B6301" s="127"/>
      <c r="C6301" s="127"/>
      <c r="D6301" s="127"/>
    </row>
    <row r="6302">
      <c r="A6302" s="127"/>
      <c r="B6302" s="127"/>
      <c r="C6302" s="127"/>
      <c r="D6302" s="127"/>
    </row>
    <row r="6303">
      <c r="A6303" s="127"/>
      <c r="B6303" s="127"/>
      <c r="C6303" s="127"/>
      <c r="D6303" s="127"/>
    </row>
    <row r="6304">
      <c r="A6304" s="127"/>
      <c r="B6304" s="127"/>
      <c r="C6304" s="127"/>
      <c r="D6304" s="127"/>
    </row>
    <row r="6305">
      <c r="A6305" s="127"/>
      <c r="B6305" s="127"/>
      <c r="C6305" s="127"/>
      <c r="D6305" s="127"/>
    </row>
    <row r="6306">
      <c r="A6306" s="127"/>
      <c r="B6306" s="127"/>
      <c r="C6306" s="127"/>
      <c r="D6306" s="127"/>
    </row>
    <row r="6307">
      <c r="A6307" s="127"/>
      <c r="B6307" s="127"/>
      <c r="C6307" s="127"/>
      <c r="D6307" s="127"/>
    </row>
    <row r="6308">
      <c r="A6308" s="127"/>
      <c r="B6308" s="127"/>
      <c r="C6308" s="127"/>
      <c r="D6308" s="127"/>
    </row>
    <row r="6309">
      <c r="A6309" s="127"/>
      <c r="B6309" s="127"/>
      <c r="C6309" s="127"/>
      <c r="D6309" s="127"/>
    </row>
    <row r="6310">
      <c r="A6310" s="127"/>
      <c r="B6310" s="127"/>
      <c r="C6310" s="127"/>
      <c r="D6310" s="127"/>
    </row>
    <row r="6311">
      <c r="A6311" s="127"/>
      <c r="B6311" s="127"/>
      <c r="C6311" s="127"/>
      <c r="D6311" s="127"/>
    </row>
    <row r="6312">
      <c r="A6312" s="127"/>
      <c r="B6312" s="127"/>
      <c r="C6312" s="127"/>
      <c r="D6312" s="127"/>
    </row>
    <row r="6313">
      <c r="A6313" s="127"/>
      <c r="B6313" s="127"/>
      <c r="C6313" s="127"/>
      <c r="D6313" s="127"/>
    </row>
    <row r="6314">
      <c r="A6314" s="127"/>
      <c r="B6314" s="127"/>
      <c r="C6314" s="127"/>
      <c r="D6314" s="127"/>
    </row>
    <row r="6315">
      <c r="A6315" s="127"/>
      <c r="B6315" s="127"/>
      <c r="C6315" s="127"/>
      <c r="D6315" s="127"/>
    </row>
    <row r="6316">
      <c r="A6316" s="127"/>
      <c r="B6316" s="127"/>
      <c r="C6316" s="127"/>
      <c r="D6316" s="127"/>
    </row>
    <row r="6317">
      <c r="A6317" s="127"/>
      <c r="B6317" s="127"/>
      <c r="C6317" s="127"/>
      <c r="D6317" s="127"/>
    </row>
    <row r="6318">
      <c r="A6318" s="127"/>
      <c r="B6318" s="127"/>
      <c r="C6318" s="127"/>
      <c r="D6318" s="127"/>
    </row>
    <row r="6319">
      <c r="A6319" s="127"/>
      <c r="B6319" s="127"/>
      <c r="C6319" s="127"/>
      <c r="D6319" s="127"/>
    </row>
    <row r="6320">
      <c r="A6320" s="127"/>
      <c r="B6320" s="127"/>
      <c r="C6320" s="127"/>
      <c r="D6320" s="127"/>
    </row>
    <row r="6321">
      <c r="A6321" s="127"/>
      <c r="B6321" s="127"/>
      <c r="C6321" s="127"/>
      <c r="D6321" s="127"/>
    </row>
    <row r="6322">
      <c r="A6322" s="127"/>
      <c r="B6322" s="127"/>
      <c r="C6322" s="127"/>
      <c r="D6322" s="127"/>
    </row>
    <row r="6323">
      <c r="A6323" s="127"/>
      <c r="B6323" s="127"/>
      <c r="C6323" s="127"/>
      <c r="D6323" s="127"/>
    </row>
    <row r="6324">
      <c r="A6324" s="127"/>
      <c r="B6324" s="127"/>
      <c r="C6324" s="127"/>
      <c r="D6324" s="127"/>
    </row>
    <row r="6325">
      <c r="A6325" s="127"/>
      <c r="B6325" s="127"/>
      <c r="C6325" s="127"/>
      <c r="D6325" s="127"/>
    </row>
    <row r="6326">
      <c r="A6326" s="127"/>
      <c r="B6326" s="127"/>
      <c r="C6326" s="127"/>
      <c r="D6326" s="127"/>
    </row>
    <row r="6327">
      <c r="A6327" s="127"/>
      <c r="B6327" s="127"/>
      <c r="C6327" s="127"/>
      <c r="D6327" s="127"/>
    </row>
    <row r="6328">
      <c r="A6328" s="127"/>
      <c r="B6328" s="127"/>
      <c r="C6328" s="127"/>
      <c r="D6328" s="127"/>
    </row>
    <row r="6329">
      <c r="A6329" s="127"/>
      <c r="B6329" s="127"/>
      <c r="C6329" s="127"/>
      <c r="D6329" s="127"/>
    </row>
    <row r="6330">
      <c r="A6330" s="127"/>
      <c r="B6330" s="127"/>
      <c r="C6330" s="127"/>
      <c r="D6330" s="127"/>
    </row>
    <row r="6331">
      <c r="A6331" s="127"/>
      <c r="B6331" s="127"/>
      <c r="C6331" s="127"/>
      <c r="D6331" s="127"/>
    </row>
    <row r="6332">
      <c r="A6332" s="127"/>
      <c r="B6332" s="127"/>
      <c r="C6332" s="127"/>
      <c r="D6332" s="127"/>
    </row>
    <row r="6333">
      <c r="A6333" s="127"/>
      <c r="B6333" s="127"/>
      <c r="C6333" s="127"/>
      <c r="D6333" s="127"/>
    </row>
    <row r="6334">
      <c r="A6334" s="127"/>
      <c r="B6334" s="127"/>
      <c r="C6334" s="127"/>
      <c r="D6334" s="127"/>
    </row>
    <row r="6335">
      <c r="A6335" s="127"/>
      <c r="B6335" s="127"/>
      <c r="C6335" s="127"/>
      <c r="D6335" s="127"/>
    </row>
    <row r="6336">
      <c r="A6336" s="127"/>
      <c r="B6336" s="127"/>
      <c r="C6336" s="127"/>
      <c r="D6336" s="127"/>
    </row>
    <row r="6337">
      <c r="A6337" s="127"/>
      <c r="B6337" s="127"/>
      <c r="C6337" s="127"/>
      <c r="D6337" s="127"/>
    </row>
    <row r="6338">
      <c r="A6338" s="127"/>
      <c r="B6338" s="127"/>
      <c r="C6338" s="127"/>
      <c r="D6338" s="127"/>
    </row>
    <row r="6339">
      <c r="A6339" s="127"/>
      <c r="B6339" s="127"/>
      <c r="C6339" s="127"/>
      <c r="D6339" s="127"/>
    </row>
    <row r="6340">
      <c r="A6340" s="127"/>
      <c r="B6340" s="127"/>
      <c r="C6340" s="127"/>
      <c r="D6340" s="127"/>
    </row>
    <row r="6341">
      <c r="A6341" s="127"/>
      <c r="B6341" s="127"/>
      <c r="C6341" s="127"/>
      <c r="D6341" s="127"/>
    </row>
    <row r="6342">
      <c r="A6342" s="127"/>
      <c r="B6342" s="127"/>
      <c r="C6342" s="127"/>
      <c r="D6342" s="127"/>
    </row>
    <row r="6343">
      <c r="A6343" s="127"/>
      <c r="B6343" s="127"/>
      <c r="C6343" s="127"/>
      <c r="D6343" s="127"/>
    </row>
    <row r="6344">
      <c r="A6344" s="127"/>
      <c r="B6344" s="127"/>
      <c r="C6344" s="127"/>
      <c r="D6344" s="127"/>
    </row>
    <row r="6345">
      <c r="A6345" s="127"/>
      <c r="B6345" s="127"/>
      <c r="C6345" s="127"/>
      <c r="D6345" s="127"/>
    </row>
    <row r="6346">
      <c r="A6346" s="127"/>
      <c r="B6346" s="127"/>
      <c r="C6346" s="127"/>
      <c r="D6346" s="127"/>
    </row>
    <row r="6347">
      <c r="A6347" s="127"/>
      <c r="B6347" s="127"/>
      <c r="C6347" s="127"/>
      <c r="D6347" s="127"/>
    </row>
    <row r="6348">
      <c r="A6348" s="127"/>
      <c r="B6348" s="127"/>
      <c r="C6348" s="127"/>
      <c r="D6348" s="127"/>
    </row>
    <row r="6349">
      <c r="A6349" s="127"/>
      <c r="B6349" s="127"/>
      <c r="C6349" s="127"/>
      <c r="D6349" s="127"/>
    </row>
    <row r="6350">
      <c r="A6350" s="127"/>
      <c r="B6350" s="127"/>
      <c r="C6350" s="127"/>
      <c r="D6350" s="127"/>
    </row>
    <row r="6351">
      <c r="A6351" s="127"/>
      <c r="B6351" s="127"/>
      <c r="C6351" s="127"/>
      <c r="D6351" s="127"/>
    </row>
    <row r="6352">
      <c r="A6352" s="127"/>
      <c r="B6352" s="127"/>
      <c r="C6352" s="127"/>
      <c r="D6352" s="127"/>
    </row>
    <row r="6353">
      <c r="A6353" s="127"/>
      <c r="B6353" s="127"/>
      <c r="C6353" s="127"/>
      <c r="D6353" s="127"/>
    </row>
    <row r="6354">
      <c r="A6354" s="127"/>
      <c r="B6354" s="127"/>
      <c r="C6354" s="127"/>
      <c r="D6354" s="127"/>
    </row>
    <row r="6355">
      <c r="A6355" s="127"/>
      <c r="B6355" s="127"/>
      <c r="C6355" s="127"/>
      <c r="D6355" s="127"/>
    </row>
    <row r="6356">
      <c r="A6356" s="127"/>
      <c r="B6356" s="127"/>
      <c r="C6356" s="127"/>
      <c r="D6356" s="127"/>
    </row>
    <row r="6357">
      <c r="A6357" s="127"/>
      <c r="B6357" s="127"/>
      <c r="C6357" s="127"/>
      <c r="D6357" s="127"/>
    </row>
    <row r="6358">
      <c r="A6358" s="127"/>
      <c r="B6358" s="127"/>
      <c r="C6358" s="127"/>
      <c r="D6358" s="127"/>
    </row>
    <row r="6359">
      <c r="A6359" s="127"/>
      <c r="B6359" s="127"/>
      <c r="C6359" s="127"/>
      <c r="D6359" s="127"/>
    </row>
    <row r="6360">
      <c r="A6360" s="127"/>
      <c r="B6360" s="127"/>
      <c r="C6360" s="127"/>
      <c r="D6360" s="127"/>
    </row>
    <row r="6361">
      <c r="A6361" s="127"/>
      <c r="B6361" s="127"/>
      <c r="C6361" s="127"/>
      <c r="D6361" s="127"/>
    </row>
    <row r="6362">
      <c r="A6362" s="127"/>
      <c r="B6362" s="127"/>
      <c r="C6362" s="127"/>
      <c r="D6362" s="127"/>
    </row>
    <row r="6363">
      <c r="A6363" s="127"/>
      <c r="B6363" s="127"/>
      <c r="C6363" s="127"/>
      <c r="D6363" s="127"/>
    </row>
    <row r="6364">
      <c r="A6364" s="127"/>
      <c r="B6364" s="127"/>
      <c r="C6364" s="127"/>
      <c r="D6364" s="127"/>
    </row>
    <row r="6365">
      <c r="A6365" s="127"/>
      <c r="B6365" s="127"/>
      <c r="C6365" s="127"/>
      <c r="D6365" s="127"/>
    </row>
    <row r="6366">
      <c r="A6366" s="127"/>
      <c r="B6366" s="127"/>
      <c r="C6366" s="127"/>
      <c r="D6366" s="127"/>
    </row>
    <row r="6367">
      <c r="A6367" s="127"/>
      <c r="B6367" s="127"/>
      <c r="C6367" s="127"/>
      <c r="D6367" s="127"/>
    </row>
    <row r="6368">
      <c r="A6368" s="127"/>
      <c r="B6368" s="127"/>
      <c r="C6368" s="127"/>
      <c r="D6368" s="127"/>
    </row>
    <row r="6369">
      <c r="A6369" s="127"/>
      <c r="B6369" s="127"/>
      <c r="C6369" s="127"/>
      <c r="D6369" s="127"/>
    </row>
    <row r="6370">
      <c r="A6370" s="127"/>
      <c r="B6370" s="127"/>
      <c r="C6370" s="127"/>
      <c r="D6370" s="127"/>
    </row>
    <row r="6371">
      <c r="A6371" s="127"/>
      <c r="B6371" s="127"/>
      <c r="C6371" s="127"/>
      <c r="D6371" s="127"/>
    </row>
    <row r="6372">
      <c r="A6372" s="127"/>
      <c r="B6372" s="127"/>
      <c r="C6372" s="127"/>
      <c r="D6372" s="127"/>
    </row>
    <row r="6373">
      <c r="A6373" s="127"/>
      <c r="B6373" s="127"/>
      <c r="C6373" s="127"/>
      <c r="D6373" s="127"/>
    </row>
    <row r="6374">
      <c r="A6374" s="127"/>
      <c r="B6374" s="127"/>
      <c r="C6374" s="127"/>
      <c r="D6374" s="127"/>
    </row>
    <row r="6375">
      <c r="A6375" s="127"/>
      <c r="B6375" s="127"/>
      <c r="C6375" s="127"/>
      <c r="D6375" s="127"/>
    </row>
    <row r="6376">
      <c r="A6376" s="127"/>
      <c r="B6376" s="127"/>
      <c r="C6376" s="127"/>
      <c r="D6376" s="127"/>
    </row>
    <row r="6377">
      <c r="A6377" s="127"/>
      <c r="B6377" s="127"/>
      <c r="C6377" s="127"/>
      <c r="D6377" s="127"/>
    </row>
    <row r="6378">
      <c r="A6378" s="127"/>
      <c r="B6378" s="127"/>
      <c r="C6378" s="127"/>
      <c r="D6378" s="127"/>
    </row>
    <row r="6379">
      <c r="A6379" s="127"/>
      <c r="B6379" s="127"/>
      <c r="C6379" s="127"/>
      <c r="D6379" s="127"/>
    </row>
    <row r="6380">
      <c r="A6380" s="127"/>
      <c r="B6380" s="127"/>
      <c r="C6380" s="127"/>
      <c r="D6380" s="127"/>
    </row>
    <row r="6381">
      <c r="A6381" s="127"/>
      <c r="B6381" s="127"/>
      <c r="C6381" s="127"/>
      <c r="D6381" s="127"/>
    </row>
    <row r="6382">
      <c r="A6382" s="127"/>
      <c r="B6382" s="127"/>
      <c r="C6382" s="127"/>
      <c r="D6382" s="127"/>
    </row>
    <row r="6383">
      <c r="A6383" s="127"/>
      <c r="B6383" s="127"/>
      <c r="C6383" s="127"/>
      <c r="D6383" s="127"/>
    </row>
    <row r="6384">
      <c r="A6384" s="127"/>
      <c r="B6384" s="127"/>
      <c r="C6384" s="127"/>
      <c r="D6384" s="127"/>
    </row>
    <row r="6385">
      <c r="A6385" s="127"/>
      <c r="B6385" s="127"/>
      <c r="C6385" s="127"/>
      <c r="D6385" s="127"/>
    </row>
    <row r="6386">
      <c r="A6386" s="127"/>
      <c r="B6386" s="127"/>
      <c r="C6386" s="127"/>
      <c r="D6386" s="127"/>
    </row>
    <row r="6387">
      <c r="A6387" s="127"/>
      <c r="B6387" s="127"/>
      <c r="C6387" s="127"/>
      <c r="D6387" s="127"/>
    </row>
    <row r="6388">
      <c r="A6388" s="127"/>
      <c r="B6388" s="127"/>
      <c r="C6388" s="127"/>
      <c r="D6388" s="127"/>
    </row>
    <row r="6389">
      <c r="A6389" s="127"/>
      <c r="B6389" s="127"/>
      <c r="C6389" s="127"/>
      <c r="D6389" s="127"/>
    </row>
    <row r="6390">
      <c r="A6390" s="127"/>
      <c r="B6390" s="127"/>
      <c r="C6390" s="127"/>
      <c r="D6390" s="127"/>
    </row>
    <row r="6391">
      <c r="A6391" s="127"/>
      <c r="B6391" s="127"/>
      <c r="C6391" s="127"/>
      <c r="D6391" s="127"/>
    </row>
    <row r="6392">
      <c r="A6392" s="127"/>
      <c r="B6392" s="127"/>
      <c r="C6392" s="127"/>
      <c r="D6392" s="127"/>
    </row>
    <row r="6393">
      <c r="A6393" s="127"/>
      <c r="B6393" s="127"/>
      <c r="C6393" s="127"/>
      <c r="D6393" s="127"/>
    </row>
    <row r="6394">
      <c r="A6394" s="127"/>
      <c r="B6394" s="127"/>
      <c r="C6394" s="127"/>
      <c r="D6394" s="127"/>
    </row>
    <row r="6395">
      <c r="A6395" s="127"/>
      <c r="B6395" s="127"/>
      <c r="C6395" s="127"/>
      <c r="D6395" s="127"/>
    </row>
    <row r="6396">
      <c r="A6396" s="127"/>
      <c r="B6396" s="127"/>
      <c r="C6396" s="127"/>
      <c r="D6396" s="127"/>
    </row>
    <row r="6397">
      <c r="A6397" s="127"/>
      <c r="B6397" s="127"/>
      <c r="C6397" s="127"/>
      <c r="D6397" s="127"/>
    </row>
    <row r="6398">
      <c r="A6398" s="127"/>
      <c r="B6398" s="127"/>
      <c r="C6398" s="127"/>
      <c r="D6398" s="127"/>
    </row>
    <row r="6399">
      <c r="A6399" s="127"/>
      <c r="B6399" s="127"/>
      <c r="C6399" s="127"/>
      <c r="D6399" s="127"/>
    </row>
    <row r="6400">
      <c r="A6400" s="127"/>
      <c r="B6400" s="127"/>
      <c r="C6400" s="127"/>
      <c r="D6400" s="127"/>
    </row>
    <row r="6401">
      <c r="A6401" s="127"/>
      <c r="B6401" s="127"/>
      <c r="C6401" s="127"/>
      <c r="D6401" s="127"/>
    </row>
    <row r="6402">
      <c r="A6402" s="127"/>
      <c r="B6402" s="127"/>
      <c r="C6402" s="127"/>
      <c r="D6402" s="127"/>
    </row>
    <row r="6403">
      <c r="A6403" s="127"/>
      <c r="B6403" s="127"/>
      <c r="C6403" s="127"/>
      <c r="D6403" s="127"/>
    </row>
    <row r="6404">
      <c r="A6404" s="127"/>
      <c r="B6404" s="127"/>
      <c r="C6404" s="127"/>
      <c r="D6404" s="127"/>
    </row>
    <row r="6405">
      <c r="A6405" s="127"/>
      <c r="B6405" s="127"/>
      <c r="C6405" s="127"/>
      <c r="D6405" s="127"/>
    </row>
    <row r="6406">
      <c r="A6406" s="127"/>
      <c r="B6406" s="127"/>
      <c r="C6406" s="127"/>
      <c r="D6406" s="127"/>
    </row>
    <row r="6407">
      <c r="A6407" s="127"/>
      <c r="B6407" s="127"/>
      <c r="C6407" s="127"/>
      <c r="D6407" s="127"/>
    </row>
    <row r="6408">
      <c r="A6408" s="127"/>
      <c r="B6408" s="127"/>
      <c r="C6408" s="127"/>
      <c r="D6408" s="127"/>
    </row>
    <row r="6409">
      <c r="A6409" s="127"/>
      <c r="B6409" s="127"/>
      <c r="C6409" s="127"/>
      <c r="D6409" s="127"/>
    </row>
    <row r="6410">
      <c r="A6410" s="127"/>
      <c r="B6410" s="127"/>
      <c r="C6410" s="127"/>
      <c r="D6410" s="127"/>
    </row>
    <row r="6411">
      <c r="A6411" s="127"/>
      <c r="B6411" s="127"/>
      <c r="C6411" s="127"/>
      <c r="D6411" s="127"/>
    </row>
    <row r="6412">
      <c r="A6412" s="127"/>
      <c r="B6412" s="127"/>
      <c r="C6412" s="127"/>
      <c r="D6412" s="127"/>
    </row>
    <row r="6413">
      <c r="A6413" s="127"/>
      <c r="B6413" s="127"/>
      <c r="C6413" s="127"/>
      <c r="D6413" s="127"/>
    </row>
    <row r="6414">
      <c r="A6414" s="127"/>
      <c r="B6414" s="127"/>
      <c r="C6414" s="127"/>
      <c r="D6414" s="127"/>
    </row>
    <row r="6415">
      <c r="A6415" s="127"/>
      <c r="B6415" s="127"/>
      <c r="C6415" s="127"/>
      <c r="D6415" s="127"/>
    </row>
    <row r="6416">
      <c r="A6416" s="127"/>
      <c r="B6416" s="127"/>
      <c r="C6416" s="127"/>
      <c r="D6416" s="127"/>
    </row>
    <row r="6417">
      <c r="A6417" s="127"/>
      <c r="B6417" s="127"/>
      <c r="C6417" s="127"/>
      <c r="D6417" s="127"/>
    </row>
    <row r="6418">
      <c r="A6418" s="127"/>
      <c r="B6418" s="127"/>
      <c r="C6418" s="127"/>
      <c r="D6418" s="127"/>
    </row>
    <row r="6419">
      <c r="A6419" s="127"/>
      <c r="B6419" s="127"/>
      <c r="C6419" s="127"/>
      <c r="D6419" s="127"/>
    </row>
    <row r="6420">
      <c r="A6420" s="127"/>
      <c r="B6420" s="127"/>
      <c r="C6420" s="127"/>
      <c r="D6420" s="127"/>
    </row>
    <row r="6421">
      <c r="A6421" s="127"/>
      <c r="B6421" s="127"/>
      <c r="C6421" s="127"/>
      <c r="D6421" s="127"/>
    </row>
    <row r="6422">
      <c r="A6422" s="127"/>
      <c r="B6422" s="127"/>
      <c r="C6422" s="127"/>
      <c r="D6422" s="127"/>
    </row>
    <row r="6423">
      <c r="A6423" s="127"/>
      <c r="B6423" s="127"/>
      <c r="C6423" s="127"/>
      <c r="D6423" s="127"/>
    </row>
    <row r="6424">
      <c r="A6424" s="127"/>
      <c r="B6424" s="127"/>
      <c r="C6424" s="127"/>
      <c r="D6424" s="127"/>
    </row>
    <row r="6425">
      <c r="A6425" s="127"/>
      <c r="B6425" s="127"/>
      <c r="C6425" s="127"/>
      <c r="D6425" s="127"/>
    </row>
    <row r="6426">
      <c r="A6426" s="127"/>
      <c r="B6426" s="127"/>
      <c r="C6426" s="127"/>
      <c r="D6426" s="127"/>
    </row>
    <row r="6427">
      <c r="A6427" s="127"/>
      <c r="B6427" s="127"/>
      <c r="C6427" s="127"/>
      <c r="D6427" s="127"/>
    </row>
    <row r="6428">
      <c r="A6428" s="127"/>
      <c r="B6428" s="127"/>
      <c r="C6428" s="127"/>
      <c r="D6428" s="127"/>
    </row>
    <row r="6429">
      <c r="A6429" s="127"/>
      <c r="B6429" s="127"/>
      <c r="C6429" s="127"/>
      <c r="D6429" s="127"/>
    </row>
    <row r="6430">
      <c r="A6430" s="127"/>
      <c r="B6430" s="127"/>
      <c r="C6430" s="127"/>
      <c r="D6430" s="127"/>
    </row>
    <row r="6431">
      <c r="A6431" s="127"/>
      <c r="B6431" s="127"/>
      <c r="C6431" s="127"/>
      <c r="D6431" s="127"/>
    </row>
    <row r="6432">
      <c r="A6432" s="127"/>
      <c r="B6432" s="127"/>
      <c r="C6432" s="127"/>
      <c r="D6432" s="127"/>
    </row>
    <row r="6433">
      <c r="A6433" s="127"/>
      <c r="B6433" s="127"/>
      <c r="C6433" s="127"/>
      <c r="D6433" s="127"/>
    </row>
    <row r="6434">
      <c r="A6434" s="127"/>
      <c r="B6434" s="127"/>
      <c r="C6434" s="127"/>
      <c r="D6434" s="127"/>
    </row>
    <row r="6435">
      <c r="A6435" s="127"/>
      <c r="B6435" s="127"/>
      <c r="C6435" s="127"/>
      <c r="D6435" s="127"/>
    </row>
    <row r="6436">
      <c r="A6436" s="127"/>
      <c r="B6436" s="127"/>
      <c r="C6436" s="127"/>
      <c r="D6436" s="127"/>
    </row>
    <row r="6437">
      <c r="A6437" s="127"/>
      <c r="B6437" s="127"/>
      <c r="C6437" s="127"/>
      <c r="D6437" s="127"/>
    </row>
    <row r="6438">
      <c r="A6438" s="127"/>
      <c r="B6438" s="127"/>
      <c r="C6438" s="127"/>
      <c r="D6438" s="127"/>
    </row>
    <row r="6439">
      <c r="A6439" s="127"/>
      <c r="B6439" s="127"/>
      <c r="C6439" s="127"/>
      <c r="D6439" s="127"/>
    </row>
    <row r="6440">
      <c r="A6440" s="127"/>
      <c r="B6440" s="127"/>
      <c r="C6440" s="127"/>
      <c r="D6440" s="127"/>
    </row>
    <row r="6441">
      <c r="A6441" s="127"/>
      <c r="B6441" s="127"/>
      <c r="C6441" s="127"/>
      <c r="D6441" s="127"/>
    </row>
    <row r="6442">
      <c r="A6442" s="127"/>
      <c r="B6442" s="127"/>
      <c r="C6442" s="127"/>
      <c r="D6442" s="127"/>
    </row>
    <row r="6443">
      <c r="A6443" s="127"/>
      <c r="B6443" s="127"/>
      <c r="C6443" s="127"/>
      <c r="D6443" s="127"/>
    </row>
    <row r="6444">
      <c r="A6444" s="127"/>
      <c r="B6444" s="127"/>
      <c r="C6444" s="127"/>
      <c r="D6444" s="127"/>
    </row>
    <row r="6445">
      <c r="A6445" s="127"/>
      <c r="B6445" s="127"/>
      <c r="C6445" s="127"/>
      <c r="D6445" s="127"/>
    </row>
    <row r="6446">
      <c r="A6446" s="127"/>
      <c r="B6446" s="127"/>
      <c r="C6446" s="127"/>
      <c r="D6446" s="127"/>
    </row>
    <row r="6447">
      <c r="A6447" s="127"/>
      <c r="B6447" s="127"/>
      <c r="C6447" s="127"/>
      <c r="D6447" s="127"/>
    </row>
    <row r="6448">
      <c r="A6448" s="127"/>
      <c r="B6448" s="127"/>
      <c r="C6448" s="127"/>
      <c r="D6448" s="127"/>
    </row>
    <row r="6449">
      <c r="A6449" s="127"/>
      <c r="B6449" s="127"/>
      <c r="C6449" s="127"/>
      <c r="D6449" s="127"/>
    </row>
    <row r="6450">
      <c r="A6450" s="127"/>
      <c r="B6450" s="127"/>
      <c r="C6450" s="127"/>
      <c r="D6450" s="127"/>
    </row>
    <row r="6451">
      <c r="A6451" s="127"/>
      <c r="B6451" s="127"/>
      <c r="C6451" s="127"/>
      <c r="D6451" s="127"/>
    </row>
    <row r="6452">
      <c r="A6452" s="127"/>
      <c r="B6452" s="127"/>
      <c r="C6452" s="127"/>
      <c r="D6452" s="127"/>
    </row>
    <row r="6453">
      <c r="A6453" s="127"/>
      <c r="B6453" s="127"/>
      <c r="C6453" s="127"/>
      <c r="D6453" s="127"/>
    </row>
    <row r="6454">
      <c r="A6454" s="127"/>
      <c r="B6454" s="127"/>
      <c r="C6454" s="127"/>
      <c r="D6454" s="127"/>
    </row>
    <row r="6455">
      <c r="A6455" s="127"/>
      <c r="B6455" s="127"/>
      <c r="C6455" s="127"/>
      <c r="D6455" s="127"/>
    </row>
    <row r="6456">
      <c r="A6456" s="127"/>
      <c r="B6456" s="127"/>
      <c r="C6456" s="127"/>
      <c r="D6456" s="127"/>
    </row>
    <row r="6457">
      <c r="A6457" s="127"/>
      <c r="B6457" s="127"/>
      <c r="C6457" s="127"/>
      <c r="D6457" s="127"/>
    </row>
    <row r="6458">
      <c r="A6458" s="127"/>
      <c r="B6458" s="127"/>
      <c r="C6458" s="127"/>
      <c r="D6458" s="127"/>
    </row>
    <row r="6459">
      <c r="A6459" s="127"/>
      <c r="B6459" s="127"/>
      <c r="C6459" s="127"/>
      <c r="D6459" s="127"/>
    </row>
    <row r="6460">
      <c r="A6460" s="127"/>
      <c r="B6460" s="127"/>
      <c r="C6460" s="127"/>
      <c r="D6460" s="127"/>
    </row>
    <row r="6461">
      <c r="A6461" s="127"/>
      <c r="B6461" s="127"/>
      <c r="C6461" s="127"/>
      <c r="D6461" s="127"/>
    </row>
    <row r="6462">
      <c r="A6462" s="127"/>
      <c r="B6462" s="127"/>
      <c r="C6462" s="127"/>
      <c r="D6462" s="127"/>
    </row>
    <row r="6463">
      <c r="A6463" s="127"/>
      <c r="B6463" s="127"/>
      <c r="C6463" s="127"/>
      <c r="D6463" s="127"/>
    </row>
    <row r="6464">
      <c r="A6464" s="127"/>
      <c r="B6464" s="127"/>
      <c r="C6464" s="127"/>
      <c r="D6464" s="127"/>
    </row>
    <row r="6465">
      <c r="A6465" s="127"/>
      <c r="B6465" s="127"/>
      <c r="C6465" s="127"/>
      <c r="D6465" s="127"/>
    </row>
    <row r="6466">
      <c r="A6466" s="127"/>
      <c r="B6466" s="127"/>
      <c r="C6466" s="127"/>
      <c r="D6466" s="127"/>
    </row>
    <row r="6467">
      <c r="A6467" s="127"/>
      <c r="B6467" s="127"/>
      <c r="C6467" s="127"/>
      <c r="D6467" s="127"/>
    </row>
    <row r="6468">
      <c r="A6468" s="127"/>
      <c r="B6468" s="127"/>
      <c r="C6468" s="127"/>
      <c r="D6468" s="127"/>
    </row>
    <row r="6469">
      <c r="A6469" s="127"/>
      <c r="B6469" s="127"/>
      <c r="C6469" s="127"/>
      <c r="D6469" s="127"/>
    </row>
    <row r="6470">
      <c r="A6470" s="127"/>
      <c r="B6470" s="127"/>
      <c r="C6470" s="127"/>
      <c r="D6470" s="127"/>
    </row>
    <row r="6471">
      <c r="A6471" s="127"/>
      <c r="B6471" s="127"/>
      <c r="C6471" s="127"/>
      <c r="D6471" s="127"/>
    </row>
    <row r="6472">
      <c r="A6472" s="127"/>
      <c r="B6472" s="127"/>
      <c r="C6472" s="127"/>
      <c r="D6472" s="127"/>
    </row>
    <row r="6473">
      <c r="A6473" s="127"/>
      <c r="B6473" s="127"/>
      <c r="C6473" s="127"/>
      <c r="D6473" s="127"/>
    </row>
    <row r="6474">
      <c r="A6474" s="127"/>
      <c r="B6474" s="127"/>
      <c r="C6474" s="127"/>
      <c r="D6474" s="127"/>
    </row>
    <row r="6475">
      <c r="A6475" s="127"/>
      <c r="B6475" s="127"/>
      <c r="C6475" s="127"/>
      <c r="D6475" s="127"/>
    </row>
    <row r="6476">
      <c r="A6476" s="127"/>
      <c r="B6476" s="127"/>
      <c r="C6476" s="127"/>
      <c r="D6476" s="127"/>
    </row>
    <row r="6477">
      <c r="A6477" s="127"/>
      <c r="B6477" s="127"/>
      <c r="C6477" s="127"/>
      <c r="D6477" s="127"/>
    </row>
    <row r="6478">
      <c r="A6478" s="127"/>
      <c r="B6478" s="127"/>
      <c r="C6478" s="127"/>
      <c r="D6478" s="127"/>
    </row>
    <row r="6479">
      <c r="A6479" s="127"/>
      <c r="B6479" s="127"/>
      <c r="C6479" s="127"/>
      <c r="D6479" s="127"/>
    </row>
    <row r="6480">
      <c r="A6480" s="127"/>
      <c r="B6480" s="127"/>
      <c r="C6480" s="127"/>
      <c r="D6480" s="127"/>
    </row>
    <row r="6481">
      <c r="A6481" s="127"/>
      <c r="B6481" s="127"/>
      <c r="C6481" s="127"/>
      <c r="D6481" s="127"/>
    </row>
    <row r="6482">
      <c r="A6482" s="127"/>
      <c r="B6482" s="127"/>
      <c r="C6482" s="127"/>
      <c r="D6482" s="127"/>
    </row>
    <row r="6483">
      <c r="A6483" s="127"/>
      <c r="B6483" s="127"/>
      <c r="C6483" s="127"/>
      <c r="D6483" s="127"/>
    </row>
    <row r="6484">
      <c r="A6484" s="127"/>
      <c r="B6484" s="127"/>
      <c r="C6484" s="127"/>
      <c r="D6484" s="127"/>
    </row>
    <row r="6485">
      <c r="A6485" s="127"/>
      <c r="B6485" s="127"/>
      <c r="C6485" s="127"/>
      <c r="D6485" s="127"/>
    </row>
    <row r="6486">
      <c r="A6486" s="127"/>
      <c r="B6486" s="127"/>
      <c r="C6486" s="127"/>
      <c r="D6486" s="127"/>
    </row>
    <row r="6487">
      <c r="A6487" s="127"/>
      <c r="B6487" s="127"/>
      <c r="C6487" s="127"/>
      <c r="D6487" s="127"/>
    </row>
    <row r="6488">
      <c r="A6488" s="127"/>
      <c r="B6488" s="127"/>
      <c r="C6488" s="127"/>
      <c r="D6488" s="127"/>
    </row>
    <row r="6489">
      <c r="A6489" s="127"/>
      <c r="B6489" s="127"/>
      <c r="C6489" s="127"/>
      <c r="D6489" s="127"/>
    </row>
    <row r="6490">
      <c r="A6490" s="127"/>
      <c r="B6490" s="127"/>
      <c r="C6490" s="127"/>
      <c r="D6490" s="127"/>
    </row>
    <row r="6491">
      <c r="A6491" s="127"/>
      <c r="B6491" s="127"/>
      <c r="C6491" s="127"/>
      <c r="D6491" s="127"/>
    </row>
    <row r="6492">
      <c r="A6492" s="127"/>
      <c r="B6492" s="127"/>
      <c r="C6492" s="127"/>
      <c r="D6492" s="127"/>
    </row>
    <row r="6493">
      <c r="A6493" s="127"/>
      <c r="B6493" s="127"/>
      <c r="C6493" s="127"/>
      <c r="D6493" s="127"/>
    </row>
    <row r="6494">
      <c r="A6494" s="127"/>
      <c r="B6494" s="127"/>
      <c r="C6494" s="127"/>
      <c r="D6494" s="127"/>
    </row>
    <row r="6495">
      <c r="A6495" s="127"/>
      <c r="B6495" s="127"/>
      <c r="C6495" s="127"/>
      <c r="D6495" s="127"/>
    </row>
    <row r="6496">
      <c r="A6496" s="127"/>
      <c r="B6496" s="127"/>
      <c r="C6496" s="127"/>
      <c r="D6496" s="127"/>
    </row>
    <row r="6497">
      <c r="A6497" s="127"/>
      <c r="B6497" s="127"/>
      <c r="C6497" s="127"/>
      <c r="D6497" s="127"/>
    </row>
    <row r="6498">
      <c r="A6498" s="127"/>
      <c r="B6498" s="127"/>
      <c r="C6498" s="127"/>
      <c r="D6498" s="127"/>
    </row>
    <row r="6499">
      <c r="A6499" s="127"/>
      <c r="B6499" s="127"/>
      <c r="C6499" s="127"/>
      <c r="D6499" s="127"/>
    </row>
    <row r="6500">
      <c r="A6500" s="127"/>
      <c r="B6500" s="127"/>
      <c r="C6500" s="127"/>
      <c r="D6500" s="127"/>
    </row>
    <row r="6501">
      <c r="A6501" s="127"/>
      <c r="B6501" s="127"/>
      <c r="C6501" s="127"/>
      <c r="D6501" s="127"/>
    </row>
    <row r="6502">
      <c r="A6502" s="127"/>
      <c r="B6502" s="127"/>
      <c r="C6502" s="127"/>
      <c r="D6502" s="127"/>
    </row>
    <row r="6503">
      <c r="A6503" s="127"/>
      <c r="B6503" s="127"/>
      <c r="C6503" s="127"/>
      <c r="D6503" s="127"/>
    </row>
    <row r="6504">
      <c r="A6504" s="127"/>
      <c r="B6504" s="127"/>
      <c r="C6504" s="127"/>
      <c r="D6504" s="127"/>
    </row>
    <row r="6505">
      <c r="A6505" s="127"/>
      <c r="B6505" s="127"/>
      <c r="C6505" s="127"/>
      <c r="D6505" s="127"/>
    </row>
    <row r="6506">
      <c r="A6506" s="127"/>
      <c r="B6506" s="127"/>
      <c r="C6506" s="127"/>
      <c r="D6506" s="127"/>
    </row>
    <row r="6507">
      <c r="A6507" s="127"/>
      <c r="B6507" s="127"/>
      <c r="C6507" s="127"/>
      <c r="D6507" s="127"/>
    </row>
    <row r="6508">
      <c r="A6508" s="127"/>
      <c r="B6508" s="127"/>
      <c r="C6508" s="127"/>
      <c r="D6508" s="127"/>
    </row>
    <row r="6509">
      <c r="A6509" s="127"/>
      <c r="B6509" s="127"/>
      <c r="C6509" s="127"/>
      <c r="D6509" s="127"/>
    </row>
    <row r="6510">
      <c r="A6510" s="127"/>
      <c r="B6510" s="127"/>
      <c r="C6510" s="127"/>
      <c r="D6510" s="127"/>
    </row>
    <row r="6511">
      <c r="A6511" s="127"/>
      <c r="B6511" s="127"/>
      <c r="C6511" s="127"/>
      <c r="D6511" s="127"/>
    </row>
    <row r="6512">
      <c r="A6512" s="127"/>
      <c r="B6512" s="127"/>
      <c r="C6512" s="127"/>
      <c r="D6512" s="127"/>
    </row>
    <row r="6513">
      <c r="A6513" s="127"/>
      <c r="B6513" s="127"/>
      <c r="C6513" s="127"/>
      <c r="D6513" s="127"/>
    </row>
    <row r="6514">
      <c r="A6514" s="127"/>
      <c r="B6514" s="127"/>
      <c r="C6514" s="127"/>
      <c r="D6514" s="127"/>
    </row>
    <row r="6515">
      <c r="A6515" s="127"/>
      <c r="B6515" s="127"/>
      <c r="C6515" s="127"/>
      <c r="D6515" s="127"/>
    </row>
    <row r="6516">
      <c r="A6516" s="127"/>
      <c r="B6516" s="127"/>
      <c r="C6516" s="127"/>
      <c r="D6516" s="127"/>
    </row>
    <row r="6517">
      <c r="A6517" s="127"/>
      <c r="B6517" s="127"/>
      <c r="C6517" s="127"/>
      <c r="D6517" s="127"/>
    </row>
    <row r="6518">
      <c r="A6518" s="127"/>
      <c r="B6518" s="127"/>
      <c r="C6518" s="127"/>
      <c r="D6518" s="127"/>
    </row>
    <row r="6519">
      <c r="A6519" s="127"/>
      <c r="B6519" s="127"/>
      <c r="C6519" s="127"/>
      <c r="D6519" s="127"/>
    </row>
    <row r="6520">
      <c r="A6520" s="127"/>
      <c r="B6520" s="127"/>
      <c r="C6520" s="127"/>
      <c r="D6520" s="127"/>
    </row>
    <row r="6521">
      <c r="A6521" s="127"/>
      <c r="B6521" s="127"/>
      <c r="C6521" s="127"/>
      <c r="D6521" s="127"/>
    </row>
    <row r="6522">
      <c r="A6522" s="127"/>
      <c r="B6522" s="127"/>
      <c r="C6522" s="127"/>
      <c r="D6522" s="127"/>
    </row>
    <row r="6523">
      <c r="A6523" s="127"/>
      <c r="B6523" s="127"/>
      <c r="C6523" s="127"/>
      <c r="D6523" s="127"/>
    </row>
    <row r="6524">
      <c r="A6524" s="127"/>
      <c r="B6524" s="127"/>
      <c r="C6524" s="127"/>
      <c r="D6524" s="127"/>
    </row>
    <row r="6525">
      <c r="A6525" s="127"/>
      <c r="B6525" s="127"/>
      <c r="C6525" s="127"/>
      <c r="D6525" s="127"/>
    </row>
    <row r="6526">
      <c r="A6526" s="127"/>
      <c r="B6526" s="127"/>
      <c r="C6526" s="127"/>
      <c r="D6526" s="127"/>
    </row>
    <row r="6527">
      <c r="A6527" s="127"/>
      <c r="B6527" s="127"/>
      <c r="C6527" s="127"/>
      <c r="D6527" s="127"/>
    </row>
    <row r="6528">
      <c r="A6528" s="127"/>
      <c r="B6528" s="127"/>
      <c r="C6528" s="127"/>
      <c r="D6528" s="127"/>
    </row>
    <row r="6529">
      <c r="A6529" s="127"/>
      <c r="B6529" s="127"/>
      <c r="C6529" s="127"/>
      <c r="D6529" s="127"/>
    </row>
    <row r="6530">
      <c r="A6530" s="127"/>
      <c r="B6530" s="127"/>
      <c r="C6530" s="127"/>
      <c r="D6530" s="127"/>
    </row>
    <row r="6531">
      <c r="A6531" s="127"/>
      <c r="B6531" s="127"/>
      <c r="C6531" s="127"/>
      <c r="D6531" s="127"/>
    </row>
    <row r="6532">
      <c r="A6532" s="127"/>
      <c r="B6532" s="127"/>
      <c r="C6532" s="127"/>
      <c r="D6532" s="127"/>
    </row>
    <row r="6533">
      <c r="A6533" s="127"/>
      <c r="B6533" s="127"/>
      <c r="C6533" s="127"/>
      <c r="D6533" s="127"/>
    </row>
    <row r="6534">
      <c r="A6534" s="127"/>
      <c r="B6534" s="127"/>
      <c r="C6534" s="127"/>
      <c r="D6534" s="127"/>
    </row>
    <row r="6535">
      <c r="A6535" s="127"/>
      <c r="B6535" s="127"/>
      <c r="C6535" s="127"/>
      <c r="D6535" s="127"/>
    </row>
    <row r="6536">
      <c r="A6536" s="127"/>
      <c r="B6536" s="127"/>
      <c r="C6536" s="127"/>
      <c r="D6536" s="127"/>
    </row>
    <row r="6537">
      <c r="A6537" s="127"/>
      <c r="B6537" s="127"/>
      <c r="C6537" s="127"/>
      <c r="D6537" s="127"/>
    </row>
    <row r="6538">
      <c r="A6538" s="127"/>
      <c r="B6538" s="127"/>
      <c r="C6538" s="127"/>
      <c r="D6538" s="127"/>
    </row>
    <row r="6539">
      <c r="A6539" s="127"/>
      <c r="B6539" s="127"/>
      <c r="C6539" s="127"/>
      <c r="D6539" s="127"/>
    </row>
    <row r="6540">
      <c r="A6540" s="127"/>
      <c r="B6540" s="127"/>
      <c r="C6540" s="127"/>
      <c r="D6540" s="127"/>
    </row>
    <row r="6541">
      <c r="A6541" s="127"/>
      <c r="B6541" s="127"/>
      <c r="C6541" s="127"/>
      <c r="D6541" s="127"/>
    </row>
    <row r="6542">
      <c r="A6542" s="127"/>
      <c r="B6542" s="127"/>
      <c r="C6542" s="127"/>
      <c r="D6542" s="127"/>
    </row>
    <row r="6543">
      <c r="A6543" s="127"/>
      <c r="B6543" s="127"/>
      <c r="C6543" s="127"/>
      <c r="D6543" s="127"/>
    </row>
    <row r="6544">
      <c r="A6544" s="127"/>
      <c r="B6544" s="127"/>
      <c r="C6544" s="127"/>
      <c r="D6544" s="127"/>
    </row>
    <row r="6545">
      <c r="A6545" s="127"/>
      <c r="B6545" s="127"/>
      <c r="C6545" s="127"/>
      <c r="D6545" s="127"/>
    </row>
    <row r="6546">
      <c r="A6546" s="127"/>
      <c r="B6546" s="127"/>
      <c r="C6546" s="127"/>
      <c r="D6546" s="127"/>
    </row>
    <row r="6547">
      <c r="A6547" s="127"/>
      <c r="B6547" s="127"/>
      <c r="C6547" s="127"/>
      <c r="D6547" s="127"/>
    </row>
    <row r="6548">
      <c r="A6548" s="127"/>
      <c r="B6548" s="127"/>
      <c r="C6548" s="127"/>
      <c r="D6548" s="127"/>
    </row>
    <row r="6549">
      <c r="A6549" s="127"/>
      <c r="B6549" s="127"/>
      <c r="C6549" s="127"/>
      <c r="D6549" s="127"/>
    </row>
    <row r="6550">
      <c r="A6550" s="127"/>
      <c r="B6550" s="127"/>
      <c r="C6550" s="127"/>
      <c r="D6550" s="127"/>
    </row>
    <row r="6551">
      <c r="A6551" s="127"/>
      <c r="B6551" s="127"/>
      <c r="C6551" s="127"/>
      <c r="D6551" s="127"/>
    </row>
    <row r="6552">
      <c r="A6552" s="127"/>
      <c r="B6552" s="127"/>
      <c r="C6552" s="127"/>
      <c r="D6552" s="127"/>
    </row>
    <row r="6553">
      <c r="A6553" s="127"/>
      <c r="B6553" s="127"/>
      <c r="C6553" s="127"/>
      <c r="D6553" s="127"/>
    </row>
    <row r="6554">
      <c r="A6554" s="127"/>
      <c r="B6554" s="127"/>
      <c r="C6554" s="127"/>
      <c r="D6554" s="127"/>
    </row>
    <row r="6555">
      <c r="A6555" s="127"/>
      <c r="B6555" s="127"/>
      <c r="C6555" s="127"/>
      <c r="D6555" s="127"/>
    </row>
    <row r="6556">
      <c r="A6556" s="127"/>
      <c r="B6556" s="127"/>
      <c r="C6556" s="127"/>
      <c r="D6556" s="127"/>
    </row>
    <row r="6557">
      <c r="A6557" s="127"/>
      <c r="B6557" s="127"/>
      <c r="C6557" s="127"/>
      <c r="D6557" s="127"/>
    </row>
    <row r="6558">
      <c r="A6558" s="127"/>
      <c r="B6558" s="127"/>
      <c r="C6558" s="127"/>
      <c r="D6558" s="127"/>
    </row>
    <row r="6559">
      <c r="A6559" s="127"/>
      <c r="B6559" s="127"/>
      <c r="C6559" s="127"/>
      <c r="D6559" s="127"/>
    </row>
    <row r="6560">
      <c r="A6560" s="127"/>
      <c r="B6560" s="127"/>
      <c r="C6560" s="127"/>
      <c r="D6560" s="127"/>
    </row>
    <row r="6561">
      <c r="A6561" s="127"/>
      <c r="B6561" s="127"/>
      <c r="C6561" s="127"/>
      <c r="D6561" s="127"/>
    </row>
    <row r="6562">
      <c r="A6562" s="127"/>
      <c r="B6562" s="127"/>
      <c r="C6562" s="127"/>
      <c r="D6562" s="127"/>
    </row>
    <row r="6563">
      <c r="A6563" s="127"/>
      <c r="B6563" s="127"/>
      <c r="C6563" s="127"/>
      <c r="D6563" s="127"/>
    </row>
    <row r="6564">
      <c r="A6564" s="127"/>
      <c r="B6564" s="127"/>
      <c r="C6564" s="127"/>
      <c r="D6564" s="127"/>
    </row>
    <row r="6565">
      <c r="A6565" s="127"/>
      <c r="B6565" s="127"/>
      <c r="C6565" s="127"/>
      <c r="D6565" s="127"/>
    </row>
    <row r="6566">
      <c r="A6566" s="127"/>
      <c r="B6566" s="127"/>
      <c r="C6566" s="127"/>
      <c r="D6566" s="127"/>
    </row>
    <row r="6567">
      <c r="A6567" s="127"/>
      <c r="B6567" s="127"/>
      <c r="C6567" s="127"/>
      <c r="D6567" s="127"/>
    </row>
    <row r="6568">
      <c r="A6568" s="127"/>
      <c r="B6568" s="127"/>
      <c r="C6568" s="127"/>
      <c r="D6568" s="127"/>
    </row>
    <row r="6569">
      <c r="A6569" s="127"/>
      <c r="B6569" s="127"/>
      <c r="C6569" s="127"/>
      <c r="D6569" s="127"/>
    </row>
    <row r="6570">
      <c r="A6570" s="127"/>
      <c r="B6570" s="127"/>
      <c r="C6570" s="127"/>
      <c r="D6570" s="127"/>
    </row>
    <row r="6571">
      <c r="A6571" s="127"/>
      <c r="B6571" s="127"/>
      <c r="C6571" s="127"/>
      <c r="D6571" s="127"/>
    </row>
    <row r="6572">
      <c r="A6572" s="127"/>
      <c r="B6572" s="127"/>
      <c r="C6572" s="127"/>
      <c r="D6572" s="127"/>
    </row>
    <row r="6573">
      <c r="A6573" s="127"/>
      <c r="B6573" s="127"/>
      <c r="C6573" s="127"/>
      <c r="D6573" s="127"/>
    </row>
    <row r="6574">
      <c r="A6574" s="127"/>
      <c r="B6574" s="127"/>
      <c r="C6574" s="127"/>
      <c r="D6574" s="127"/>
    </row>
    <row r="6575">
      <c r="A6575" s="127"/>
      <c r="B6575" s="127"/>
      <c r="C6575" s="127"/>
      <c r="D6575" s="127"/>
    </row>
    <row r="6576">
      <c r="A6576" s="127"/>
      <c r="B6576" s="127"/>
      <c r="C6576" s="127"/>
      <c r="D6576" s="127"/>
    </row>
    <row r="6577">
      <c r="A6577" s="127"/>
      <c r="B6577" s="127"/>
      <c r="C6577" s="127"/>
      <c r="D6577" s="127"/>
    </row>
    <row r="6578">
      <c r="A6578" s="127"/>
      <c r="B6578" s="127"/>
      <c r="C6578" s="127"/>
      <c r="D6578" s="127"/>
    </row>
    <row r="6579">
      <c r="A6579" s="127"/>
      <c r="B6579" s="127"/>
      <c r="C6579" s="127"/>
      <c r="D6579" s="127"/>
    </row>
    <row r="6580">
      <c r="A6580" s="127"/>
      <c r="B6580" s="127"/>
      <c r="C6580" s="127"/>
      <c r="D6580" s="127"/>
    </row>
    <row r="6581">
      <c r="A6581" s="127"/>
      <c r="B6581" s="127"/>
      <c r="C6581" s="127"/>
      <c r="D6581" s="127"/>
    </row>
    <row r="6582">
      <c r="A6582" s="127"/>
      <c r="B6582" s="127"/>
      <c r="C6582" s="127"/>
      <c r="D6582" s="127"/>
    </row>
    <row r="6583">
      <c r="A6583" s="127"/>
      <c r="B6583" s="127"/>
      <c r="C6583" s="127"/>
      <c r="D6583" s="127"/>
    </row>
    <row r="6584">
      <c r="A6584" s="127"/>
      <c r="B6584" s="127"/>
      <c r="C6584" s="127"/>
      <c r="D6584" s="127"/>
    </row>
    <row r="6585">
      <c r="A6585" s="127"/>
      <c r="B6585" s="127"/>
      <c r="C6585" s="127"/>
      <c r="D6585" s="127"/>
    </row>
    <row r="6586">
      <c r="A6586" s="127"/>
      <c r="B6586" s="127"/>
      <c r="C6586" s="127"/>
      <c r="D6586" s="127"/>
    </row>
    <row r="6587">
      <c r="A6587" s="127"/>
      <c r="B6587" s="127"/>
      <c r="C6587" s="127"/>
      <c r="D6587" s="127"/>
    </row>
    <row r="6588">
      <c r="A6588" s="127"/>
      <c r="B6588" s="127"/>
      <c r="C6588" s="127"/>
      <c r="D6588" s="127"/>
    </row>
    <row r="6589">
      <c r="A6589" s="127"/>
      <c r="B6589" s="127"/>
      <c r="C6589" s="127"/>
      <c r="D6589" s="127"/>
    </row>
    <row r="6590">
      <c r="A6590" s="127"/>
      <c r="B6590" s="127"/>
      <c r="C6590" s="127"/>
      <c r="D6590" s="127"/>
    </row>
    <row r="6591">
      <c r="A6591" s="127"/>
      <c r="B6591" s="127"/>
      <c r="C6591" s="127"/>
      <c r="D6591" s="127"/>
    </row>
    <row r="6592">
      <c r="A6592" s="127"/>
      <c r="B6592" s="127"/>
      <c r="C6592" s="127"/>
      <c r="D6592" s="127"/>
    </row>
    <row r="6593">
      <c r="A6593" s="127"/>
      <c r="B6593" s="127"/>
      <c r="C6593" s="127"/>
      <c r="D6593" s="127"/>
    </row>
    <row r="6594">
      <c r="A6594" s="127"/>
      <c r="B6594" s="127"/>
      <c r="C6594" s="127"/>
      <c r="D6594" s="127"/>
    </row>
    <row r="6595">
      <c r="A6595" s="127"/>
      <c r="B6595" s="127"/>
      <c r="C6595" s="127"/>
      <c r="D6595" s="127"/>
    </row>
    <row r="6596">
      <c r="A6596" s="127"/>
      <c r="B6596" s="127"/>
      <c r="C6596" s="127"/>
      <c r="D6596" s="127"/>
    </row>
    <row r="6597">
      <c r="A6597" s="127"/>
      <c r="B6597" s="127"/>
      <c r="C6597" s="127"/>
      <c r="D6597" s="127"/>
    </row>
    <row r="6598">
      <c r="A6598" s="127"/>
      <c r="B6598" s="127"/>
      <c r="C6598" s="127"/>
      <c r="D6598" s="127"/>
    </row>
    <row r="6599">
      <c r="A6599" s="127"/>
      <c r="B6599" s="127"/>
      <c r="C6599" s="127"/>
      <c r="D6599" s="127"/>
    </row>
    <row r="6600">
      <c r="A6600" s="127"/>
      <c r="B6600" s="127"/>
      <c r="C6600" s="127"/>
      <c r="D6600" s="127"/>
    </row>
    <row r="6601">
      <c r="A6601" s="127"/>
      <c r="B6601" s="127"/>
      <c r="C6601" s="127"/>
      <c r="D6601" s="127"/>
    </row>
    <row r="6602">
      <c r="A6602" s="127"/>
      <c r="B6602" s="127"/>
      <c r="C6602" s="127"/>
      <c r="D6602" s="127"/>
    </row>
    <row r="6603">
      <c r="A6603" s="127"/>
      <c r="B6603" s="127"/>
      <c r="C6603" s="127"/>
      <c r="D6603" s="127"/>
    </row>
    <row r="6604">
      <c r="A6604" s="127"/>
      <c r="B6604" s="127"/>
      <c r="C6604" s="127"/>
      <c r="D6604" s="127"/>
    </row>
    <row r="6605">
      <c r="A6605" s="127"/>
      <c r="B6605" s="127"/>
      <c r="C6605" s="127"/>
      <c r="D6605" s="127"/>
    </row>
    <row r="6606">
      <c r="A6606" s="127"/>
      <c r="B6606" s="127"/>
      <c r="C6606" s="127"/>
      <c r="D6606" s="127"/>
    </row>
    <row r="6607">
      <c r="A6607" s="127"/>
      <c r="B6607" s="127"/>
      <c r="C6607" s="127"/>
      <c r="D6607" s="127"/>
    </row>
    <row r="6608">
      <c r="A6608" s="127"/>
      <c r="B6608" s="127"/>
      <c r="C6608" s="127"/>
      <c r="D6608" s="127"/>
    </row>
    <row r="6609">
      <c r="A6609" s="127"/>
      <c r="B6609" s="127"/>
      <c r="C6609" s="127"/>
      <c r="D6609" s="127"/>
    </row>
    <row r="6610">
      <c r="A6610" s="127"/>
      <c r="B6610" s="127"/>
      <c r="C6610" s="127"/>
      <c r="D6610" s="127"/>
    </row>
    <row r="6611">
      <c r="A6611" s="127"/>
      <c r="B6611" s="127"/>
      <c r="C6611" s="127"/>
      <c r="D6611" s="127"/>
    </row>
    <row r="6612">
      <c r="A6612" s="127"/>
      <c r="B6612" s="127"/>
      <c r="C6612" s="127"/>
      <c r="D6612" s="127"/>
    </row>
    <row r="6613">
      <c r="A6613" s="127"/>
      <c r="B6613" s="127"/>
      <c r="C6613" s="127"/>
      <c r="D6613" s="127"/>
    </row>
    <row r="6614">
      <c r="A6614" s="127"/>
      <c r="B6614" s="127"/>
      <c r="C6614" s="127"/>
      <c r="D6614" s="127"/>
    </row>
    <row r="6615">
      <c r="A6615" s="127"/>
      <c r="B6615" s="127"/>
      <c r="C6615" s="127"/>
      <c r="D6615" s="127"/>
    </row>
    <row r="6616">
      <c r="A6616" s="127"/>
      <c r="B6616" s="127"/>
      <c r="C6616" s="127"/>
      <c r="D6616" s="127"/>
    </row>
    <row r="6617">
      <c r="A6617" s="127"/>
      <c r="B6617" s="127"/>
      <c r="C6617" s="127"/>
      <c r="D6617" s="127"/>
    </row>
    <row r="6618">
      <c r="A6618" s="127"/>
      <c r="B6618" s="127"/>
      <c r="C6618" s="127"/>
      <c r="D6618" s="127"/>
    </row>
    <row r="6619">
      <c r="A6619" s="127"/>
      <c r="B6619" s="127"/>
      <c r="C6619" s="127"/>
      <c r="D6619" s="127"/>
    </row>
    <row r="6620">
      <c r="A6620" s="127"/>
      <c r="B6620" s="127"/>
      <c r="C6620" s="127"/>
      <c r="D6620" s="127"/>
    </row>
    <row r="6621">
      <c r="A6621" s="127"/>
      <c r="B6621" s="127"/>
      <c r="C6621" s="127"/>
      <c r="D6621" s="127"/>
    </row>
    <row r="6622">
      <c r="A6622" s="127"/>
      <c r="B6622" s="127"/>
      <c r="C6622" s="127"/>
      <c r="D6622" s="127"/>
    </row>
    <row r="6623">
      <c r="A6623" s="127"/>
      <c r="B6623" s="127"/>
      <c r="C6623" s="127"/>
      <c r="D6623" s="127"/>
    </row>
    <row r="6624">
      <c r="A6624" s="127"/>
      <c r="B6624" s="127"/>
      <c r="C6624" s="127"/>
      <c r="D6624" s="127"/>
    </row>
    <row r="6625">
      <c r="A6625" s="127"/>
      <c r="B6625" s="127"/>
      <c r="C6625" s="127"/>
      <c r="D6625" s="127"/>
    </row>
    <row r="6626">
      <c r="A6626" s="127"/>
      <c r="B6626" s="127"/>
      <c r="C6626" s="127"/>
      <c r="D6626" s="127"/>
    </row>
    <row r="6627">
      <c r="A6627" s="127"/>
      <c r="B6627" s="127"/>
      <c r="C6627" s="127"/>
      <c r="D6627" s="127"/>
    </row>
    <row r="6628">
      <c r="A6628" s="127"/>
      <c r="B6628" s="127"/>
      <c r="C6628" s="127"/>
      <c r="D6628" s="127"/>
    </row>
    <row r="6629">
      <c r="A6629" s="127"/>
      <c r="B6629" s="127"/>
      <c r="C6629" s="127"/>
      <c r="D6629" s="127"/>
    </row>
    <row r="6630">
      <c r="A6630" s="127"/>
      <c r="B6630" s="127"/>
      <c r="C6630" s="127"/>
      <c r="D6630" s="127"/>
    </row>
    <row r="6631">
      <c r="A6631" s="127"/>
      <c r="B6631" s="127"/>
      <c r="C6631" s="127"/>
      <c r="D6631" s="127"/>
    </row>
    <row r="6632">
      <c r="A6632" s="127"/>
      <c r="B6632" s="127"/>
      <c r="C6632" s="127"/>
      <c r="D6632" s="127"/>
    </row>
    <row r="6633">
      <c r="A6633" s="127"/>
      <c r="B6633" s="127"/>
      <c r="C6633" s="127"/>
      <c r="D6633" s="127"/>
    </row>
    <row r="6634">
      <c r="A6634" s="127"/>
      <c r="B6634" s="127"/>
      <c r="C6634" s="127"/>
      <c r="D6634" s="127"/>
    </row>
    <row r="6635">
      <c r="A6635" s="127"/>
      <c r="B6635" s="127"/>
      <c r="C6635" s="127"/>
      <c r="D6635" s="127"/>
    </row>
    <row r="6636">
      <c r="A6636" s="127"/>
      <c r="B6636" s="127"/>
      <c r="C6636" s="127"/>
      <c r="D6636" s="127"/>
    </row>
    <row r="6637">
      <c r="A6637" s="127"/>
      <c r="B6637" s="127"/>
      <c r="C6637" s="127"/>
      <c r="D6637" s="127"/>
    </row>
    <row r="6638">
      <c r="A6638" s="127"/>
      <c r="B6638" s="127"/>
      <c r="C6638" s="127"/>
      <c r="D6638" s="127"/>
    </row>
    <row r="6639">
      <c r="A6639" s="127"/>
      <c r="B6639" s="127"/>
      <c r="C6639" s="127"/>
      <c r="D6639" s="127"/>
    </row>
    <row r="6640">
      <c r="A6640" s="127"/>
      <c r="B6640" s="127"/>
      <c r="C6640" s="127"/>
      <c r="D6640" s="127"/>
    </row>
    <row r="6641">
      <c r="A6641" s="127"/>
      <c r="B6641" s="127"/>
      <c r="C6641" s="127"/>
      <c r="D6641" s="127"/>
    </row>
    <row r="6642">
      <c r="A6642" s="127"/>
      <c r="B6642" s="127"/>
      <c r="C6642" s="127"/>
      <c r="D6642" s="127"/>
    </row>
    <row r="6643">
      <c r="A6643" s="127"/>
      <c r="B6643" s="127"/>
      <c r="C6643" s="127"/>
      <c r="D6643" s="127"/>
    </row>
    <row r="6644">
      <c r="A6644" s="127"/>
      <c r="B6644" s="127"/>
      <c r="C6644" s="127"/>
      <c r="D6644" s="127"/>
    </row>
    <row r="6645">
      <c r="A6645" s="127"/>
      <c r="B6645" s="127"/>
      <c r="C6645" s="127"/>
      <c r="D6645" s="127"/>
    </row>
    <row r="6646">
      <c r="A6646" s="127"/>
      <c r="B6646" s="127"/>
      <c r="C6646" s="127"/>
      <c r="D6646" s="127"/>
    </row>
    <row r="6647">
      <c r="A6647" s="127"/>
      <c r="B6647" s="127"/>
      <c r="C6647" s="127"/>
      <c r="D6647" s="127"/>
    </row>
    <row r="6648">
      <c r="A6648" s="127"/>
      <c r="B6648" s="127"/>
      <c r="C6648" s="127"/>
      <c r="D6648" s="127"/>
    </row>
    <row r="6649">
      <c r="A6649" s="127"/>
      <c r="B6649" s="127"/>
      <c r="C6649" s="127"/>
      <c r="D6649" s="127"/>
    </row>
    <row r="6650">
      <c r="A6650" s="127"/>
      <c r="B6650" s="127"/>
      <c r="C6650" s="127"/>
      <c r="D6650" s="127"/>
    </row>
    <row r="6651">
      <c r="A6651" s="127"/>
      <c r="B6651" s="127"/>
      <c r="C6651" s="127"/>
      <c r="D6651" s="127"/>
    </row>
    <row r="6652">
      <c r="A6652" s="127"/>
      <c r="B6652" s="127"/>
      <c r="C6652" s="127"/>
      <c r="D6652" s="127"/>
    </row>
    <row r="6653">
      <c r="A6653" s="127"/>
      <c r="B6653" s="127"/>
      <c r="C6653" s="127"/>
      <c r="D6653" s="127"/>
    </row>
    <row r="6654">
      <c r="A6654" s="127"/>
      <c r="B6654" s="127"/>
      <c r="C6654" s="127"/>
      <c r="D6654" s="127"/>
    </row>
    <row r="6655">
      <c r="A6655" s="127"/>
      <c r="B6655" s="127"/>
      <c r="C6655" s="127"/>
      <c r="D6655" s="127"/>
    </row>
    <row r="6656">
      <c r="A6656" s="127"/>
      <c r="B6656" s="127"/>
      <c r="C6656" s="127"/>
      <c r="D6656" s="127"/>
    </row>
    <row r="6657">
      <c r="A6657" s="127"/>
      <c r="B6657" s="127"/>
      <c r="C6657" s="127"/>
      <c r="D6657" s="127"/>
    </row>
    <row r="6658">
      <c r="A6658" s="127"/>
      <c r="B6658" s="127"/>
      <c r="C6658" s="127"/>
      <c r="D6658" s="127"/>
    </row>
    <row r="6659">
      <c r="A6659" s="127"/>
      <c r="B6659" s="127"/>
      <c r="C6659" s="127"/>
      <c r="D6659" s="127"/>
    </row>
    <row r="6660">
      <c r="A6660" s="127"/>
      <c r="B6660" s="127"/>
      <c r="C6660" s="127"/>
      <c r="D6660" s="127"/>
    </row>
    <row r="6661">
      <c r="A6661" s="127"/>
      <c r="B6661" s="127"/>
      <c r="C6661" s="127"/>
      <c r="D6661" s="127"/>
    </row>
    <row r="6662">
      <c r="A6662" s="127"/>
      <c r="B6662" s="127"/>
      <c r="C6662" s="127"/>
      <c r="D6662" s="127"/>
    </row>
    <row r="6663">
      <c r="A6663" s="127"/>
      <c r="B6663" s="127"/>
      <c r="C6663" s="127"/>
      <c r="D6663" s="127"/>
    </row>
    <row r="6664">
      <c r="A6664" s="127"/>
      <c r="B6664" s="127"/>
      <c r="C6664" s="127"/>
      <c r="D6664" s="127"/>
    </row>
    <row r="6665">
      <c r="A6665" s="127"/>
      <c r="B6665" s="127"/>
      <c r="C6665" s="127"/>
      <c r="D6665" s="127"/>
    </row>
    <row r="6666">
      <c r="A6666" s="127"/>
      <c r="B6666" s="127"/>
      <c r="C6666" s="127"/>
      <c r="D6666" s="127"/>
    </row>
    <row r="6667">
      <c r="A6667" s="127"/>
      <c r="B6667" s="127"/>
      <c r="C6667" s="127"/>
      <c r="D6667" s="127"/>
    </row>
    <row r="6668">
      <c r="A6668" s="127"/>
      <c r="B6668" s="127"/>
      <c r="C6668" s="127"/>
      <c r="D6668" s="127"/>
    </row>
    <row r="6669">
      <c r="A6669" s="127"/>
      <c r="B6669" s="127"/>
      <c r="C6669" s="127"/>
      <c r="D6669" s="127"/>
    </row>
    <row r="6670">
      <c r="A6670" s="127"/>
      <c r="B6670" s="127"/>
      <c r="C6670" s="127"/>
      <c r="D6670" s="127"/>
    </row>
    <row r="6671">
      <c r="A6671" s="127"/>
      <c r="B6671" s="127"/>
      <c r="C6671" s="127"/>
      <c r="D6671" s="127"/>
    </row>
    <row r="6672">
      <c r="A6672" s="127"/>
      <c r="B6672" s="127"/>
      <c r="C6672" s="127"/>
      <c r="D6672" s="127"/>
    </row>
    <row r="6673">
      <c r="A6673" s="127"/>
      <c r="B6673" s="127"/>
      <c r="C6673" s="127"/>
      <c r="D6673" s="127"/>
    </row>
    <row r="6674">
      <c r="A6674" s="127"/>
      <c r="B6674" s="127"/>
      <c r="C6674" s="127"/>
      <c r="D6674" s="127"/>
    </row>
    <row r="6675">
      <c r="A6675" s="127"/>
      <c r="B6675" s="127"/>
      <c r="C6675" s="127"/>
      <c r="D6675" s="127"/>
    </row>
    <row r="6676">
      <c r="A6676" s="127"/>
      <c r="B6676" s="127"/>
      <c r="C6676" s="127"/>
      <c r="D6676" s="127"/>
    </row>
    <row r="6677">
      <c r="A6677" s="127"/>
      <c r="B6677" s="127"/>
      <c r="C6677" s="127"/>
      <c r="D6677" s="127"/>
    </row>
    <row r="6678">
      <c r="A6678" s="127"/>
      <c r="B6678" s="127"/>
      <c r="C6678" s="127"/>
      <c r="D6678" s="127"/>
    </row>
    <row r="6679">
      <c r="A6679" s="127"/>
      <c r="B6679" s="127"/>
      <c r="C6679" s="127"/>
      <c r="D6679" s="127"/>
    </row>
    <row r="6680">
      <c r="A6680" s="127"/>
      <c r="B6680" s="127"/>
      <c r="C6680" s="127"/>
      <c r="D6680" s="127"/>
    </row>
    <row r="6681">
      <c r="A6681" s="127"/>
      <c r="B6681" s="127"/>
      <c r="C6681" s="127"/>
      <c r="D6681" s="127"/>
    </row>
    <row r="6682">
      <c r="A6682" s="127"/>
      <c r="B6682" s="127"/>
      <c r="C6682" s="127"/>
      <c r="D6682" s="127"/>
    </row>
    <row r="6683">
      <c r="A6683" s="127"/>
      <c r="B6683" s="127"/>
      <c r="C6683" s="127"/>
      <c r="D6683" s="127"/>
    </row>
    <row r="6684">
      <c r="A6684" s="127"/>
      <c r="B6684" s="127"/>
      <c r="C6684" s="127"/>
      <c r="D6684" s="127"/>
    </row>
    <row r="6685">
      <c r="A6685" s="127"/>
      <c r="B6685" s="127"/>
      <c r="C6685" s="127"/>
      <c r="D6685" s="127"/>
    </row>
    <row r="6686">
      <c r="A6686" s="127"/>
      <c r="B6686" s="127"/>
      <c r="C6686" s="127"/>
      <c r="D6686" s="127"/>
    </row>
    <row r="6687">
      <c r="A6687" s="127"/>
      <c r="B6687" s="127"/>
      <c r="C6687" s="127"/>
      <c r="D6687" s="127"/>
    </row>
    <row r="6688">
      <c r="A6688" s="127"/>
      <c r="B6688" s="127"/>
      <c r="C6688" s="127"/>
      <c r="D6688" s="127"/>
    </row>
    <row r="6689">
      <c r="A6689" s="127"/>
      <c r="B6689" s="127"/>
      <c r="C6689" s="127"/>
      <c r="D6689" s="127"/>
    </row>
    <row r="6690">
      <c r="A6690" s="127"/>
      <c r="B6690" s="127"/>
      <c r="C6690" s="127"/>
      <c r="D6690" s="127"/>
    </row>
    <row r="6691">
      <c r="A6691" s="127"/>
      <c r="B6691" s="127"/>
      <c r="C6691" s="127"/>
      <c r="D6691" s="127"/>
    </row>
    <row r="6692">
      <c r="A6692" s="127"/>
      <c r="B6692" s="127"/>
      <c r="C6692" s="127"/>
      <c r="D6692" s="127"/>
    </row>
    <row r="6693">
      <c r="A6693" s="127"/>
      <c r="B6693" s="127"/>
      <c r="C6693" s="127"/>
      <c r="D6693" s="127"/>
    </row>
    <row r="6694">
      <c r="A6694" s="127"/>
      <c r="B6694" s="127"/>
      <c r="C6694" s="127"/>
      <c r="D6694" s="127"/>
    </row>
    <row r="6695">
      <c r="A6695" s="127"/>
      <c r="B6695" s="127"/>
      <c r="C6695" s="127"/>
      <c r="D6695" s="127"/>
    </row>
    <row r="6696">
      <c r="A6696" s="127"/>
      <c r="B6696" s="127"/>
      <c r="C6696" s="127"/>
      <c r="D6696" s="127"/>
    </row>
    <row r="6697">
      <c r="A6697" s="127"/>
      <c r="B6697" s="127"/>
      <c r="C6697" s="127"/>
      <c r="D6697" s="127"/>
    </row>
    <row r="6698">
      <c r="A6698" s="127"/>
      <c r="B6698" s="127"/>
      <c r="C6698" s="127"/>
      <c r="D6698" s="127"/>
    </row>
    <row r="6699">
      <c r="A6699" s="127"/>
      <c r="B6699" s="127"/>
      <c r="C6699" s="127"/>
      <c r="D6699" s="127"/>
    </row>
    <row r="6700">
      <c r="A6700" s="127"/>
      <c r="B6700" s="127"/>
      <c r="C6700" s="127"/>
      <c r="D6700" s="127"/>
    </row>
    <row r="6701">
      <c r="A6701" s="127"/>
      <c r="B6701" s="127"/>
      <c r="C6701" s="127"/>
      <c r="D6701" s="127"/>
    </row>
    <row r="6702">
      <c r="A6702" s="127"/>
      <c r="B6702" s="127"/>
      <c r="C6702" s="127"/>
      <c r="D6702" s="127"/>
    </row>
    <row r="6703">
      <c r="A6703" s="127"/>
      <c r="B6703" s="127"/>
      <c r="C6703" s="127"/>
      <c r="D6703" s="127"/>
    </row>
    <row r="6704">
      <c r="A6704" s="127"/>
      <c r="B6704" s="127"/>
      <c r="C6704" s="127"/>
      <c r="D6704" s="127"/>
    </row>
    <row r="6705">
      <c r="A6705" s="127"/>
      <c r="B6705" s="127"/>
      <c r="C6705" s="127"/>
      <c r="D6705" s="127"/>
    </row>
    <row r="6706">
      <c r="A6706" s="127"/>
      <c r="B6706" s="127"/>
      <c r="C6706" s="127"/>
      <c r="D6706" s="127"/>
    </row>
    <row r="6707">
      <c r="A6707" s="127"/>
      <c r="B6707" s="127"/>
      <c r="C6707" s="127"/>
      <c r="D6707" s="127"/>
    </row>
    <row r="6708">
      <c r="A6708" s="127"/>
      <c r="B6708" s="127"/>
      <c r="C6708" s="127"/>
      <c r="D6708" s="127"/>
    </row>
    <row r="6709">
      <c r="A6709" s="127"/>
      <c r="B6709" s="127"/>
      <c r="C6709" s="127"/>
      <c r="D6709" s="127"/>
    </row>
    <row r="6710">
      <c r="A6710" s="127"/>
      <c r="B6710" s="127"/>
      <c r="C6710" s="127"/>
      <c r="D6710" s="127"/>
    </row>
    <row r="6711">
      <c r="A6711" s="127"/>
      <c r="B6711" s="127"/>
      <c r="C6711" s="127"/>
      <c r="D6711" s="127"/>
    </row>
    <row r="6712">
      <c r="A6712" s="127"/>
      <c r="B6712" s="127"/>
      <c r="C6712" s="127"/>
      <c r="D6712" s="127"/>
    </row>
    <row r="6713">
      <c r="A6713" s="127"/>
      <c r="B6713" s="127"/>
      <c r="C6713" s="127"/>
      <c r="D6713" s="127"/>
    </row>
    <row r="6714">
      <c r="A6714" s="127"/>
      <c r="B6714" s="127"/>
      <c r="C6714" s="127"/>
      <c r="D6714" s="127"/>
    </row>
    <row r="6715">
      <c r="A6715" s="127"/>
      <c r="B6715" s="127"/>
      <c r="C6715" s="127"/>
      <c r="D6715" s="127"/>
    </row>
    <row r="6716">
      <c r="A6716" s="127"/>
      <c r="B6716" s="127"/>
      <c r="C6716" s="127"/>
      <c r="D6716" s="127"/>
    </row>
    <row r="6717">
      <c r="A6717" s="127"/>
      <c r="B6717" s="127"/>
      <c r="C6717" s="127"/>
      <c r="D6717" s="127"/>
    </row>
    <row r="6718">
      <c r="A6718" s="127"/>
      <c r="B6718" s="127"/>
      <c r="C6718" s="127"/>
      <c r="D6718" s="127"/>
    </row>
    <row r="6719">
      <c r="A6719" s="127"/>
      <c r="B6719" s="127"/>
      <c r="C6719" s="127"/>
      <c r="D6719" s="127"/>
    </row>
    <row r="6720">
      <c r="A6720" s="127"/>
      <c r="B6720" s="127"/>
      <c r="C6720" s="127"/>
      <c r="D6720" s="127"/>
    </row>
    <row r="6721">
      <c r="A6721" s="127"/>
      <c r="B6721" s="127"/>
      <c r="C6721" s="127"/>
      <c r="D6721" s="127"/>
    </row>
    <row r="6722">
      <c r="A6722" s="127"/>
      <c r="B6722" s="127"/>
      <c r="C6722" s="127"/>
      <c r="D6722" s="127"/>
    </row>
    <row r="6723">
      <c r="A6723" s="127"/>
      <c r="B6723" s="127"/>
      <c r="C6723" s="127"/>
      <c r="D6723" s="127"/>
    </row>
    <row r="6724">
      <c r="A6724" s="127"/>
      <c r="B6724" s="127"/>
      <c r="C6724" s="127"/>
      <c r="D6724" s="127"/>
    </row>
    <row r="6725">
      <c r="A6725" s="127"/>
      <c r="B6725" s="127"/>
      <c r="C6725" s="127"/>
      <c r="D6725" s="127"/>
    </row>
    <row r="6726">
      <c r="A6726" s="127"/>
      <c r="B6726" s="127"/>
      <c r="C6726" s="127"/>
      <c r="D6726" s="127"/>
    </row>
    <row r="6727">
      <c r="A6727" s="127"/>
      <c r="B6727" s="127"/>
      <c r="C6727" s="127"/>
      <c r="D6727" s="127"/>
    </row>
    <row r="6728">
      <c r="A6728" s="127"/>
      <c r="B6728" s="127"/>
      <c r="C6728" s="127"/>
      <c r="D6728" s="127"/>
    </row>
    <row r="6729">
      <c r="A6729" s="127"/>
      <c r="B6729" s="127"/>
      <c r="C6729" s="127"/>
      <c r="D6729" s="127"/>
    </row>
    <row r="6730">
      <c r="A6730" s="127"/>
      <c r="B6730" s="127"/>
      <c r="C6730" s="127"/>
      <c r="D6730" s="127"/>
    </row>
    <row r="6731">
      <c r="A6731" s="127"/>
      <c r="B6731" s="127"/>
      <c r="C6731" s="127"/>
      <c r="D6731" s="127"/>
    </row>
    <row r="6732">
      <c r="A6732" s="127"/>
      <c r="B6732" s="127"/>
      <c r="C6732" s="127"/>
      <c r="D6732" s="127"/>
    </row>
    <row r="6733">
      <c r="A6733" s="127"/>
      <c r="B6733" s="127"/>
      <c r="C6733" s="127"/>
      <c r="D6733" s="127"/>
    </row>
    <row r="6734">
      <c r="A6734" s="127"/>
      <c r="B6734" s="127"/>
      <c r="C6734" s="127"/>
      <c r="D6734" s="127"/>
    </row>
    <row r="6735">
      <c r="A6735" s="127"/>
      <c r="B6735" s="127"/>
      <c r="C6735" s="127"/>
      <c r="D6735" s="127"/>
    </row>
    <row r="6736">
      <c r="A6736" s="127"/>
      <c r="B6736" s="127"/>
      <c r="C6736" s="127"/>
      <c r="D6736" s="127"/>
    </row>
    <row r="6737">
      <c r="A6737" s="127"/>
      <c r="B6737" s="127"/>
      <c r="C6737" s="127"/>
      <c r="D6737" s="127"/>
    </row>
    <row r="6738">
      <c r="A6738" s="127"/>
      <c r="B6738" s="127"/>
      <c r="C6738" s="127"/>
      <c r="D6738" s="127"/>
    </row>
    <row r="6739">
      <c r="A6739" s="127"/>
      <c r="B6739" s="127"/>
      <c r="C6739" s="127"/>
      <c r="D6739" s="127"/>
    </row>
    <row r="6740">
      <c r="A6740" s="127"/>
      <c r="B6740" s="127"/>
      <c r="C6740" s="127"/>
      <c r="D6740" s="127"/>
    </row>
    <row r="6741">
      <c r="A6741" s="127"/>
      <c r="B6741" s="127"/>
      <c r="C6741" s="127"/>
      <c r="D6741" s="127"/>
    </row>
    <row r="6742">
      <c r="A6742" s="127"/>
      <c r="B6742" s="127"/>
      <c r="C6742" s="127"/>
      <c r="D6742" s="127"/>
    </row>
    <row r="6743">
      <c r="A6743" s="127"/>
      <c r="B6743" s="127"/>
      <c r="C6743" s="127"/>
      <c r="D6743" s="127"/>
    </row>
    <row r="6744">
      <c r="A6744" s="127"/>
      <c r="B6744" s="127"/>
      <c r="C6744" s="127"/>
      <c r="D6744" s="127"/>
    </row>
    <row r="6745">
      <c r="A6745" s="127"/>
      <c r="B6745" s="127"/>
      <c r="C6745" s="127"/>
      <c r="D6745" s="127"/>
    </row>
    <row r="6746">
      <c r="A6746" s="127"/>
      <c r="B6746" s="127"/>
      <c r="C6746" s="127"/>
      <c r="D6746" s="127"/>
    </row>
    <row r="6747">
      <c r="A6747" s="127"/>
      <c r="B6747" s="127"/>
      <c r="C6747" s="127"/>
      <c r="D6747" s="127"/>
    </row>
    <row r="6748">
      <c r="A6748" s="127"/>
      <c r="B6748" s="127"/>
      <c r="C6748" s="127"/>
      <c r="D6748" s="127"/>
    </row>
    <row r="6749">
      <c r="A6749" s="127"/>
      <c r="B6749" s="127"/>
      <c r="C6749" s="127"/>
      <c r="D6749" s="127"/>
    </row>
    <row r="6750">
      <c r="A6750" s="127"/>
      <c r="B6750" s="127"/>
      <c r="C6750" s="127"/>
      <c r="D6750" s="127"/>
    </row>
    <row r="6751">
      <c r="A6751" s="127"/>
      <c r="B6751" s="127"/>
      <c r="C6751" s="127"/>
      <c r="D6751" s="127"/>
    </row>
    <row r="6752">
      <c r="A6752" s="127"/>
      <c r="B6752" s="127"/>
      <c r="C6752" s="127"/>
      <c r="D6752" s="127"/>
    </row>
    <row r="6753">
      <c r="A6753" s="127"/>
      <c r="B6753" s="127"/>
      <c r="C6753" s="127"/>
      <c r="D6753" s="127"/>
    </row>
    <row r="6754">
      <c r="A6754" s="127"/>
      <c r="B6754" s="127"/>
      <c r="C6754" s="127"/>
      <c r="D6754" s="127"/>
    </row>
    <row r="6755">
      <c r="A6755" s="127"/>
      <c r="B6755" s="127"/>
      <c r="C6755" s="127"/>
      <c r="D6755" s="127"/>
    </row>
    <row r="6756">
      <c r="A6756" s="127"/>
      <c r="B6756" s="127"/>
      <c r="C6756" s="127"/>
      <c r="D6756" s="127"/>
    </row>
    <row r="6757">
      <c r="A6757" s="127"/>
      <c r="B6757" s="127"/>
      <c r="C6757" s="127"/>
      <c r="D6757" s="127"/>
    </row>
    <row r="6758">
      <c r="A6758" s="127"/>
      <c r="B6758" s="127"/>
      <c r="C6758" s="127"/>
      <c r="D6758" s="127"/>
    </row>
    <row r="6759">
      <c r="A6759" s="127"/>
      <c r="B6759" s="127"/>
      <c r="C6759" s="127"/>
      <c r="D6759" s="127"/>
    </row>
    <row r="6760">
      <c r="A6760" s="127"/>
      <c r="B6760" s="127"/>
      <c r="C6760" s="127"/>
      <c r="D6760" s="127"/>
    </row>
    <row r="6761">
      <c r="A6761" s="127"/>
      <c r="B6761" s="127"/>
      <c r="C6761" s="127"/>
      <c r="D6761" s="127"/>
    </row>
    <row r="6762">
      <c r="A6762" s="127"/>
      <c r="B6762" s="127"/>
      <c r="C6762" s="127"/>
      <c r="D6762" s="127"/>
    </row>
    <row r="6763">
      <c r="A6763" s="127"/>
      <c r="B6763" s="127"/>
      <c r="C6763" s="127"/>
      <c r="D6763" s="127"/>
    </row>
    <row r="6764">
      <c r="A6764" s="127"/>
      <c r="B6764" s="127"/>
      <c r="C6764" s="127"/>
      <c r="D6764" s="127"/>
    </row>
    <row r="6765">
      <c r="A6765" s="127"/>
      <c r="B6765" s="127"/>
      <c r="C6765" s="127"/>
      <c r="D6765" s="127"/>
    </row>
    <row r="6766">
      <c r="A6766" s="127"/>
      <c r="B6766" s="127"/>
      <c r="C6766" s="127"/>
      <c r="D6766" s="127"/>
    </row>
    <row r="6767">
      <c r="A6767" s="127"/>
      <c r="B6767" s="127"/>
      <c r="C6767" s="127"/>
      <c r="D6767" s="127"/>
    </row>
    <row r="6768">
      <c r="A6768" s="127"/>
      <c r="B6768" s="127"/>
      <c r="C6768" s="127"/>
      <c r="D6768" s="127"/>
    </row>
    <row r="6769">
      <c r="A6769" s="127"/>
      <c r="B6769" s="127"/>
      <c r="C6769" s="127"/>
      <c r="D6769" s="127"/>
    </row>
    <row r="6770">
      <c r="A6770" s="127"/>
      <c r="B6770" s="127"/>
      <c r="C6770" s="127"/>
      <c r="D6770" s="127"/>
    </row>
    <row r="6771">
      <c r="A6771" s="127"/>
      <c r="B6771" s="127"/>
      <c r="C6771" s="127"/>
      <c r="D6771" s="127"/>
    </row>
    <row r="6772">
      <c r="A6772" s="127"/>
      <c r="B6772" s="127"/>
      <c r="C6772" s="127"/>
      <c r="D6772" s="127"/>
    </row>
    <row r="6773">
      <c r="A6773" s="127"/>
      <c r="B6773" s="127"/>
      <c r="C6773" s="127"/>
      <c r="D6773" s="127"/>
    </row>
    <row r="6774">
      <c r="A6774" s="127"/>
      <c r="B6774" s="127"/>
      <c r="C6774" s="127"/>
      <c r="D6774" s="127"/>
    </row>
    <row r="6775">
      <c r="A6775" s="127"/>
      <c r="B6775" s="127"/>
      <c r="C6775" s="127"/>
      <c r="D6775" s="127"/>
    </row>
    <row r="6776">
      <c r="A6776" s="127"/>
      <c r="B6776" s="127"/>
      <c r="C6776" s="127"/>
      <c r="D6776" s="127"/>
    </row>
    <row r="6777">
      <c r="A6777" s="127"/>
      <c r="B6777" s="127"/>
      <c r="C6777" s="127"/>
      <c r="D6777" s="127"/>
    </row>
    <row r="6778">
      <c r="A6778" s="127"/>
      <c r="B6778" s="127"/>
      <c r="C6778" s="127"/>
      <c r="D6778" s="127"/>
    </row>
    <row r="6779">
      <c r="A6779" s="127"/>
      <c r="B6779" s="127"/>
      <c r="C6779" s="127"/>
      <c r="D6779" s="127"/>
    </row>
    <row r="6780">
      <c r="A6780" s="127"/>
      <c r="B6780" s="127"/>
      <c r="C6780" s="127"/>
      <c r="D6780" s="127"/>
    </row>
    <row r="6781">
      <c r="A6781" s="127"/>
      <c r="B6781" s="127"/>
      <c r="C6781" s="127"/>
      <c r="D6781" s="127"/>
    </row>
    <row r="6782">
      <c r="A6782" s="127"/>
      <c r="B6782" s="127"/>
      <c r="C6782" s="127"/>
      <c r="D6782" s="127"/>
    </row>
    <row r="6783">
      <c r="A6783" s="127"/>
      <c r="B6783" s="127"/>
      <c r="C6783" s="127"/>
      <c r="D6783" s="127"/>
    </row>
    <row r="6784">
      <c r="A6784" s="127"/>
      <c r="B6784" s="127"/>
      <c r="C6784" s="127"/>
      <c r="D6784" s="127"/>
    </row>
    <row r="6785">
      <c r="A6785" s="127"/>
      <c r="B6785" s="127"/>
      <c r="C6785" s="127"/>
      <c r="D6785" s="127"/>
    </row>
    <row r="6786">
      <c r="A6786" s="127"/>
      <c r="B6786" s="127"/>
      <c r="C6786" s="127"/>
      <c r="D6786" s="127"/>
    </row>
    <row r="6787">
      <c r="A6787" s="127"/>
      <c r="B6787" s="127"/>
      <c r="C6787" s="127"/>
      <c r="D6787" s="127"/>
    </row>
    <row r="6788">
      <c r="A6788" s="127"/>
      <c r="B6788" s="127"/>
      <c r="C6788" s="127"/>
      <c r="D6788" s="127"/>
    </row>
    <row r="6789">
      <c r="A6789" s="127"/>
      <c r="B6789" s="127"/>
      <c r="C6789" s="127"/>
      <c r="D6789" s="127"/>
    </row>
    <row r="6790">
      <c r="A6790" s="127"/>
      <c r="B6790" s="127"/>
      <c r="C6790" s="127"/>
      <c r="D6790" s="127"/>
    </row>
    <row r="6791">
      <c r="A6791" s="127"/>
      <c r="B6791" s="127"/>
      <c r="C6791" s="127"/>
      <c r="D6791" s="127"/>
    </row>
    <row r="6792">
      <c r="A6792" s="127"/>
      <c r="B6792" s="127"/>
      <c r="C6792" s="127"/>
      <c r="D6792" s="127"/>
    </row>
    <row r="6793">
      <c r="A6793" s="127"/>
      <c r="B6793" s="127"/>
      <c r="C6793" s="127"/>
      <c r="D6793" s="127"/>
    </row>
    <row r="6794">
      <c r="A6794" s="127"/>
      <c r="B6794" s="127"/>
      <c r="C6794" s="127"/>
      <c r="D6794" s="127"/>
    </row>
    <row r="6795">
      <c r="A6795" s="127"/>
      <c r="B6795" s="127"/>
      <c r="C6795" s="127"/>
      <c r="D6795" s="127"/>
    </row>
    <row r="6796">
      <c r="A6796" s="127"/>
      <c r="B6796" s="127"/>
      <c r="C6796" s="127"/>
      <c r="D6796" s="127"/>
    </row>
    <row r="6797">
      <c r="A6797" s="127"/>
      <c r="B6797" s="127"/>
      <c r="C6797" s="127"/>
      <c r="D6797" s="127"/>
    </row>
    <row r="6798">
      <c r="A6798" s="127"/>
      <c r="B6798" s="127"/>
      <c r="C6798" s="127"/>
      <c r="D6798" s="127"/>
    </row>
    <row r="6799">
      <c r="A6799" s="127"/>
      <c r="B6799" s="127"/>
      <c r="C6799" s="127"/>
      <c r="D6799" s="127"/>
    </row>
    <row r="6800">
      <c r="A6800" s="127"/>
      <c r="B6800" s="127"/>
      <c r="C6800" s="127"/>
      <c r="D6800" s="127"/>
    </row>
    <row r="6801">
      <c r="A6801" s="127"/>
      <c r="B6801" s="127"/>
      <c r="C6801" s="127"/>
      <c r="D6801" s="127"/>
    </row>
    <row r="6802">
      <c r="A6802" s="127"/>
      <c r="B6802" s="127"/>
      <c r="C6802" s="127"/>
      <c r="D6802" s="127"/>
    </row>
    <row r="6803">
      <c r="A6803" s="127"/>
      <c r="B6803" s="127"/>
      <c r="C6803" s="127"/>
      <c r="D6803" s="127"/>
    </row>
    <row r="6804">
      <c r="A6804" s="127"/>
      <c r="B6804" s="127"/>
      <c r="C6804" s="127"/>
      <c r="D6804" s="127"/>
    </row>
    <row r="6805">
      <c r="A6805" s="127"/>
      <c r="B6805" s="127"/>
      <c r="C6805" s="127"/>
      <c r="D6805" s="127"/>
    </row>
    <row r="6806">
      <c r="A6806" s="127"/>
      <c r="B6806" s="127"/>
      <c r="C6806" s="127"/>
      <c r="D6806" s="127"/>
    </row>
    <row r="6807">
      <c r="A6807" s="127"/>
      <c r="B6807" s="127"/>
      <c r="C6807" s="127"/>
      <c r="D6807" s="127"/>
    </row>
    <row r="6808">
      <c r="A6808" s="127"/>
      <c r="B6808" s="127"/>
      <c r="C6808" s="127"/>
      <c r="D6808" s="127"/>
    </row>
    <row r="6809">
      <c r="A6809" s="127"/>
      <c r="B6809" s="127"/>
      <c r="C6809" s="127"/>
      <c r="D6809" s="127"/>
    </row>
    <row r="6810">
      <c r="A6810" s="127"/>
      <c r="B6810" s="127"/>
      <c r="C6810" s="127"/>
      <c r="D6810" s="127"/>
    </row>
    <row r="6811">
      <c r="A6811" s="127"/>
      <c r="B6811" s="127"/>
      <c r="C6811" s="127"/>
      <c r="D6811" s="127"/>
    </row>
    <row r="6812">
      <c r="A6812" s="127"/>
      <c r="B6812" s="127"/>
      <c r="C6812" s="127"/>
      <c r="D6812" s="127"/>
    </row>
    <row r="6813">
      <c r="A6813" s="127"/>
      <c r="B6813" s="127"/>
      <c r="C6813" s="127"/>
      <c r="D6813" s="127"/>
    </row>
    <row r="6814">
      <c r="A6814" s="127"/>
      <c r="B6814" s="127"/>
      <c r="C6814" s="127"/>
      <c r="D6814" s="127"/>
    </row>
    <row r="6815">
      <c r="A6815" s="127"/>
      <c r="B6815" s="127"/>
      <c r="C6815" s="127"/>
      <c r="D6815" s="127"/>
    </row>
    <row r="6816">
      <c r="A6816" s="127"/>
      <c r="B6816" s="127"/>
      <c r="C6816" s="127"/>
      <c r="D6816" s="127"/>
    </row>
    <row r="6817">
      <c r="A6817" s="127"/>
      <c r="B6817" s="127"/>
      <c r="C6817" s="127"/>
      <c r="D6817" s="127"/>
    </row>
    <row r="6818">
      <c r="A6818" s="127"/>
      <c r="B6818" s="127"/>
      <c r="C6818" s="127"/>
      <c r="D6818" s="127"/>
    </row>
    <row r="6819">
      <c r="A6819" s="127"/>
      <c r="B6819" s="127"/>
      <c r="C6819" s="127"/>
      <c r="D6819" s="127"/>
    </row>
    <row r="6820">
      <c r="A6820" s="127"/>
      <c r="B6820" s="127"/>
      <c r="C6820" s="127"/>
      <c r="D6820" s="127"/>
    </row>
    <row r="6821">
      <c r="A6821" s="127"/>
      <c r="B6821" s="127"/>
      <c r="C6821" s="127"/>
      <c r="D6821" s="127"/>
    </row>
    <row r="6822">
      <c r="A6822" s="127"/>
      <c r="B6822" s="127"/>
      <c r="C6822" s="127"/>
      <c r="D6822" s="127"/>
    </row>
    <row r="6823">
      <c r="A6823" s="127"/>
      <c r="B6823" s="127"/>
      <c r="C6823" s="127"/>
      <c r="D6823" s="127"/>
    </row>
    <row r="6824">
      <c r="A6824" s="127"/>
      <c r="B6824" s="127"/>
      <c r="C6824" s="127"/>
      <c r="D6824" s="127"/>
    </row>
    <row r="6825">
      <c r="A6825" s="127"/>
      <c r="B6825" s="127"/>
      <c r="C6825" s="127"/>
      <c r="D6825" s="127"/>
    </row>
    <row r="6826">
      <c r="A6826" s="127"/>
      <c r="B6826" s="127"/>
      <c r="C6826" s="127"/>
      <c r="D6826" s="127"/>
    </row>
    <row r="6827">
      <c r="A6827" s="127"/>
      <c r="B6827" s="127"/>
      <c r="C6827" s="127"/>
      <c r="D6827" s="127"/>
    </row>
    <row r="6828">
      <c r="A6828" s="127"/>
      <c r="B6828" s="127"/>
      <c r="C6828" s="127"/>
      <c r="D6828" s="127"/>
    </row>
    <row r="6829">
      <c r="A6829" s="127"/>
      <c r="B6829" s="127"/>
      <c r="C6829" s="127"/>
      <c r="D6829" s="127"/>
    </row>
    <row r="6830">
      <c r="A6830" s="127"/>
      <c r="B6830" s="127"/>
      <c r="C6830" s="127"/>
      <c r="D6830" s="127"/>
    </row>
    <row r="6831">
      <c r="A6831" s="127"/>
      <c r="B6831" s="127"/>
      <c r="C6831" s="127"/>
      <c r="D6831" s="127"/>
    </row>
    <row r="6832">
      <c r="A6832" s="127"/>
      <c r="B6832" s="127"/>
      <c r="C6832" s="127"/>
      <c r="D6832" s="127"/>
    </row>
    <row r="6833">
      <c r="A6833" s="127"/>
      <c r="B6833" s="127"/>
      <c r="C6833" s="127"/>
      <c r="D6833" s="127"/>
    </row>
    <row r="6834">
      <c r="A6834" s="127"/>
      <c r="B6834" s="127"/>
      <c r="C6834" s="127"/>
      <c r="D6834" s="127"/>
    </row>
    <row r="6835">
      <c r="A6835" s="127"/>
      <c r="B6835" s="127"/>
      <c r="C6835" s="127"/>
      <c r="D6835" s="127"/>
    </row>
    <row r="6836">
      <c r="A6836" s="127"/>
      <c r="B6836" s="127"/>
      <c r="C6836" s="127"/>
      <c r="D6836" s="127"/>
    </row>
    <row r="6837">
      <c r="A6837" s="127"/>
      <c r="B6837" s="127"/>
      <c r="C6837" s="127"/>
      <c r="D6837" s="127"/>
    </row>
    <row r="6838">
      <c r="A6838" s="127"/>
      <c r="B6838" s="127"/>
      <c r="C6838" s="127"/>
      <c r="D6838" s="127"/>
    </row>
    <row r="6839">
      <c r="A6839" s="127"/>
      <c r="B6839" s="127"/>
      <c r="C6839" s="127"/>
      <c r="D6839" s="127"/>
    </row>
    <row r="6840">
      <c r="A6840" s="127"/>
      <c r="B6840" s="127"/>
      <c r="C6840" s="127"/>
      <c r="D6840" s="127"/>
    </row>
    <row r="6841">
      <c r="A6841" s="127"/>
      <c r="B6841" s="127"/>
      <c r="C6841" s="127"/>
      <c r="D6841" s="127"/>
    </row>
    <row r="6842">
      <c r="A6842" s="127"/>
      <c r="B6842" s="127"/>
      <c r="C6842" s="127"/>
      <c r="D6842" s="127"/>
    </row>
    <row r="6843">
      <c r="A6843" s="127"/>
      <c r="B6843" s="127"/>
      <c r="C6843" s="127"/>
      <c r="D6843" s="127"/>
    </row>
    <row r="6844">
      <c r="A6844" s="127"/>
      <c r="B6844" s="127"/>
      <c r="C6844" s="127"/>
      <c r="D6844" s="127"/>
    </row>
    <row r="6845">
      <c r="A6845" s="127"/>
      <c r="B6845" s="127"/>
      <c r="C6845" s="127"/>
      <c r="D6845" s="127"/>
    </row>
    <row r="6846">
      <c r="A6846" s="127"/>
      <c r="B6846" s="127"/>
      <c r="C6846" s="127"/>
      <c r="D6846" s="127"/>
    </row>
    <row r="6847">
      <c r="A6847" s="127"/>
      <c r="B6847" s="127"/>
      <c r="C6847" s="127"/>
      <c r="D6847" s="127"/>
    </row>
    <row r="6848">
      <c r="A6848" s="127"/>
      <c r="B6848" s="127"/>
      <c r="C6848" s="127"/>
      <c r="D6848" s="127"/>
    </row>
    <row r="6849">
      <c r="A6849" s="127"/>
      <c r="B6849" s="127"/>
      <c r="C6849" s="127"/>
      <c r="D6849" s="127"/>
    </row>
    <row r="6850">
      <c r="A6850" s="127"/>
      <c r="B6850" s="127"/>
      <c r="C6850" s="127"/>
      <c r="D6850" s="127"/>
    </row>
    <row r="6851">
      <c r="A6851" s="127"/>
      <c r="B6851" s="127"/>
      <c r="C6851" s="127"/>
      <c r="D6851" s="127"/>
    </row>
    <row r="6852">
      <c r="A6852" s="127"/>
      <c r="B6852" s="127"/>
      <c r="C6852" s="127"/>
      <c r="D6852" s="127"/>
    </row>
    <row r="6853">
      <c r="A6853" s="127"/>
      <c r="B6853" s="127"/>
      <c r="C6853" s="127"/>
      <c r="D6853" s="127"/>
    </row>
    <row r="6854">
      <c r="A6854" s="127"/>
      <c r="B6854" s="127"/>
      <c r="C6854" s="127"/>
      <c r="D6854" s="127"/>
    </row>
    <row r="6855">
      <c r="A6855" s="127"/>
      <c r="B6855" s="127"/>
      <c r="C6855" s="127"/>
      <c r="D6855" s="127"/>
    </row>
    <row r="6856">
      <c r="A6856" s="127"/>
      <c r="B6856" s="127"/>
      <c r="C6856" s="127"/>
      <c r="D6856" s="127"/>
    </row>
    <row r="6857">
      <c r="A6857" s="127"/>
      <c r="B6857" s="127"/>
      <c r="C6857" s="127"/>
      <c r="D6857" s="127"/>
    </row>
    <row r="6858">
      <c r="A6858" s="127"/>
      <c r="B6858" s="127"/>
      <c r="C6858" s="127"/>
      <c r="D6858" s="127"/>
    </row>
    <row r="6859">
      <c r="A6859" s="127"/>
      <c r="B6859" s="127"/>
      <c r="C6859" s="127"/>
      <c r="D6859" s="127"/>
    </row>
    <row r="6860">
      <c r="A6860" s="127"/>
      <c r="B6860" s="127"/>
      <c r="C6860" s="127"/>
      <c r="D6860" s="127"/>
    </row>
    <row r="6861">
      <c r="A6861" s="127"/>
      <c r="B6861" s="127"/>
      <c r="C6861" s="127"/>
      <c r="D6861" s="127"/>
    </row>
    <row r="6862">
      <c r="A6862" s="127"/>
      <c r="B6862" s="127"/>
      <c r="C6862" s="127"/>
      <c r="D6862" s="127"/>
    </row>
    <row r="6863">
      <c r="A6863" s="127"/>
      <c r="B6863" s="127"/>
      <c r="C6863" s="127"/>
      <c r="D6863" s="127"/>
    </row>
    <row r="6864">
      <c r="A6864" s="127"/>
      <c r="B6864" s="127"/>
      <c r="C6864" s="127"/>
      <c r="D6864" s="127"/>
    </row>
    <row r="6865">
      <c r="A6865" s="127"/>
      <c r="B6865" s="127"/>
      <c r="C6865" s="127"/>
      <c r="D6865" s="127"/>
    </row>
    <row r="6866">
      <c r="A6866" s="127"/>
      <c r="B6866" s="127"/>
      <c r="C6866" s="127"/>
      <c r="D6866" s="127"/>
    </row>
    <row r="6867">
      <c r="A6867" s="127"/>
      <c r="B6867" s="127"/>
      <c r="C6867" s="127"/>
      <c r="D6867" s="127"/>
    </row>
    <row r="6868">
      <c r="A6868" s="127"/>
      <c r="B6868" s="127"/>
      <c r="C6868" s="127"/>
      <c r="D6868" s="127"/>
    </row>
    <row r="6869">
      <c r="A6869" s="127"/>
      <c r="B6869" s="127"/>
      <c r="C6869" s="127"/>
      <c r="D6869" s="127"/>
    </row>
    <row r="6870">
      <c r="A6870" s="127"/>
      <c r="B6870" s="127"/>
      <c r="C6870" s="127"/>
      <c r="D6870" s="127"/>
    </row>
    <row r="6871">
      <c r="A6871" s="127"/>
      <c r="B6871" s="127"/>
      <c r="C6871" s="127"/>
      <c r="D6871" s="127"/>
    </row>
    <row r="6872">
      <c r="A6872" s="127"/>
      <c r="B6872" s="127"/>
      <c r="C6872" s="127"/>
      <c r="D6872" s="127"/>
    </row>
    <row r="6873">
      <c r="A6873" s="127"/>
      <c r="B6873" s="127"/>
      <c r="C6873" s="127"/>
      <c r="D6873" s="127"/>
    </row>
    <row r="6874">
      <c r="A6874" s="127"/>
      <c r="B6874" s="127"/>
      <c r="C6874" s="127"/>
      <c r="D6874" s="127"/>
    </row>
    <row r="6875">
      <c r="A6875" s="127"/>
      <c r="B6875" s="127"/>
      <c r="C6875" s="127"/>
      <c r="D6875" s="127"/>
    </row>
    <row r="6876">
      <c r="A6876" s="127"/>
      <c r="B6876" s="127"/>
      <c r="C6876" s="127"/>
      <c r="D6876" s="127"/>
    </row>
    <row r="6877">
      <c r="A6877" s="127"/>
      <c r="B6877" s="127"/>
      <c r="C6877" s="127"/>
      <c r="D6877" s="127"/>
    </row>
    <row r="6878">
      <c r="A6878" s="127"/>
      <c r="B6878" s="127"/>
      <c r="C6878" s="127"/>
      <c r="D6878" s="127"/>
    </row>
    <row r="6879">
      <c r="A6879" s="127"/>
      <c r="B6879" s="127"/>
      <c r="C6879" s="127"/>
      <c r="D6879" s="127"/>
    </row>
    <row r="6880">
      <c r="A6880" s="127"/>
      <c r="B6880" s="127"/>
      <c r="C6880" s="127"/>
      <c r="D6880" s="127"/>
    </row>
    <row r="6881">
      <c r="A6881" s="127"/>
      <c r="B6881" s="127"/>
      <c r="C6881" s="127"/>
      <c r="D6881" s="127"/>
    </row>
    <row r="6882">
      <c r="A6882" s="127"/>
      <c r="B6882" s="127"/>
      <c r="C6882" s="127"/>
      <c r="D6882" s="127"/>
    </row>
    <row r="6883">
      <c r="A6883" s="127"/>
      <c r="B6883" s="127"/>
      <c r="C6883" s="127"/>
      <c r="D6883" s="127"/>
    </row>
    <row r="6884">
      <c r="A6884" s="127"/>
      <c r="B6884" s="127"/>
      <c r="C6884" s="127"/>
      <c r="D6884" s="127"/>
    </row>
    <row r="6885">
      <c r="A6885" s="127"/>
      <c r="B6885" s="127"/>
      <c r="C6885" s="127"/>
      <c r="D6885" s="127"/>
    </row>
    <row r="6886">
      <c r="A6886" s="127"/>
      <c r="B6886" s="127"/>
      <c r="C6886" s="127"/>
      <c r="D6886" s="127"/>
    </row>
    <row r="6887">
      <c r="A6887" s="127"/>
      <c r="B6887" s="127"/>
      <c r="C6887" s="127"/>
      <c r="D6887" s="127"/>
    </row>
    <row r="6888">
      <c r="A6888" s="127"/>
      <c r="B6888" s="127"/>
      <c r="C6888" s="127"/>
      <c r="D6888" s="127"/>
    </row>
    <row r="6889">
      <c r="A6889" s="127"/>
      <c r="B6889" s="127"/>
      <c r="C6889" s="127"/>
      <c r="D6889" s="127"/>
    </row>
    <row r="6890">
      <c r="A6890" s="127"/>
      <c r="B6890" s="127"/>
      <c r="C6890" s="127"/>
      <c r="D6890" s="127"/>
    </row>
    <row r="6891">
      <c r="A6891" s="127"/>
      <c r="B6891" s="127"/>
      <c r="C6891" s="127"/>
      <c r="D6891" s="127"/>
    </row>
    <row r="6892">
      <c r="A6892" s="127"/>
      <c r="B6892" s="127"/>
      <c r="C6892" s="127"/>
      <c r="D6892" s="127"/>
    </row>
    <row r="6893">
      <c r="A6893" s="127"/>
      <c r="B6893" s="127"/>
      <c r="C6893" s="127"/>
      <c r="D6893" s="127"/>
    </row>
    <row r="6894">
      <c r="A6894" s="127"/>
      <c r="B6894" s="127"/>
      <c r="C6894" s="127"/>
      <c r="D6894" s="127"/>
    </row>
    <row r="6895">
      <c r="A6895" s="127"/>
      <c r="B6895" s="127"/>
      <c r="C6895" s="127"/>
      <c r="D6895" s="127"/>
    </row>
    <row r="6896">
      <c r="A6896" s="127"/>
      <c r="B6896" s="127"/>
      <c r="C6896" s="127"/>
      <c r="D6896" s="127"/>
    </row>
    <row r="6897">
      <c r="A6897" s="127"/>
      <c r="B6897" s="127"/>
      <c r="C6897" s="127"/>
      <c r="D6897" s="127"/>
    </row>
    <row r="6898">
      <c r="A6898" s="127"/>
      <c r="B6898" s="127"/>
      <c r="C6898" s="127"/>
      <c r="D6898" s="127"/>
    </row>
    <row r="6899">
      <c r="A6899" s="127"/>
      <c r="B6899" s="127"/>
      <c r="C6899" s="127"/>
      <c r="D6899" s="127"/>
    </row>
    <row r="6900">
      <c r="A6900" s="127"/>
      <c r="B6900" s="127"/>
      <c r="C6900" s="127"/>
      <c r="D6900" s="127"/>
    </row>
    <row r="6901">
      <c r="A6901" s="127"/>
      <c r="B6901" s="127"/>
      <c r="C6901" s="127"/>
      <c r="D6901" s="127"/>
    </row>
    <row r="6902">
      <c r="A6902" s="127"/>
      <c r="B6902" s="127"/>
      <c r="C6902" s="127"/>
      <c r="D6902" s="127"/>
    </row>
    <row r="6903">
      <c r="A6903" s="127"/>
      <c r="B6903" s="127"/>
      <c r="C6903" s="127"/>
      <c r="D6903" s="127"/>
    </row>
    <row r="6904">
      <c r="A6904" s="127"/>
      <c r="B6904" s="127"/>
      <c r="C6904" s="127"/>
      <c r="D6904" s="127"/>
    </row>
    <row r="6905">
      <c r="A6905" s="127"/>
      <c r="B6905" s="127"/>
      <c r="C6905" s="127"/>
      <c r="D6905" s="127"/>
    </row>
    <row r="6906">
      <c r="A6906" s="127"/>
      <c r="B6906" s="127"/>
      <c r="C6906" s="127"/>
      <c r="D6906" s="127"/>
    </row>
    <row r="6907">
      <c r="A6907" s="127"/>
      <c r="B6907" s="127"/>
      <c r="C6907" s="127"/>
      <c r="D6907" s="127"/>
    </row>
    <row r="6908">
      <c r="A6908" s="127"/>
      <c r="B6908" s="127"/>
      <c r="C6908" s="127"/>
      <c r="D6908" s="127"/>
    </row>
    <row r="6909">
      <c r="A6909" s="127"/>
      <c r="B6909" s="127"/>
      <c r="C6909" s="127"/>
      <c r="D6909" s="127"/>
    </row>
    <row r="6910">
      <c r="A6910" s="127"/>
      <c r="B6910" s="127"/>
      <c r="C6910" s="127"/>
      <c r="D6910" s="127"/>
    </row>
    <row r="6911">
      <c r="A6911" s="127"/>
      <c r="B6911" s="127"/>
      <c r="C6911" s="127"/>
      <c r="D6911" s="127"/>
    </row>
    <row r="6912">
      <c r="A6912" s="127"/>
      <c r="B6912" s="127"/>
      <c r="C6912" s="127"/>
      <c r="D6912" s="127"/>
    </row>
    <row r="6913">
      <c r="A6913" s="127"/>
      <c r="B6913" s="127"/>
      <c r="C6913" s="127"/>
      <c r="D6913" s="127"/>
    </row>
    <row r="6914">
      <c r="A6914" s="127"/>
      <c r="B6914" s="127"/>
      <c r="C6914" s="127"/>
      <c r="D6914" s="127"/>
    </row>
    <row r="6915">
      <c r="A6915" s="127"/>
      <c r="B6915" s="127"/>
      <c r="C6915" s="127"/>
      <c r="D6915" s="127"/>
    </row>
    <row r="6916">
      <c r="A6916" s="127"/>
      <c r="B6916" s="127"/>
      <c r="C6916" s="127"/>
      <c r="D6916" s="127"/>
    </row>
    <row r="6917">
      <c r="A6917" s="127"/>
      <c r="B6917" s="127"/>
      <c r="C6917" s="127"/>
      <c r="D6917" s="127"/>
    </row>
    <row r="6918">
      <c r="A6918" s="127"/>
      <c r="B6918" s="127"/>
      <c r="C6918" s="127"/>
      <c r="D6918" s="127"/>
    </row>
    <row r="6919">
      <c r="A6919" s="127"/>
      <c r="B6919" s="127"/>
      <c r="C6919" s="127"/>
      <c r="D6919" s="127"/>
    </row>
    <row r="6920">
      <c r="A6920" s="127"/>
      <c r="B6920" s="127"/>
      <c r="C6920" s="127"/>
      <c r="D6920" s="127"/>
    </row>
    <row r="6921">
      <c r="A6921" s="127"/>
      <c r="B6921" s="127"/>
      <c r="C6921" s="127"/>
      <c r="D6921" s="127"/>
    </row>
    <row r="6922">
      <c r="A6922" s="127"/>
      <c r="B6922" s="127"/>
      <c r="C6922" s="127"/>
      <c r="D6922" s="127"/>
    </row>
    <row r="6923">
      <c r="A6923" s="127"/>
      <c r="B6923" s="127"/>
      <c r="C6923" s="127"/>
      <c r="D6923" s="127"/>
    </row>
    <row r="6924">
      <c r="A6924" s="127"/>
      <c r="B6924" s="127"/>
      <c r="C6924" s="127"/>
      <c r="D6924" s="127"/>
    </row>
    <row r="6925">
      <c r="A6925" s="127"/>
      <c r="B6925" s="127"/>
      <c r="C6925" s="127"/>
      <c r="D6925" s="127"/>
    </row>
    <row r="6926">
      <c r="A6926" s="127"/>
      <c r="B6926" s="127"/>
      <c r="C6926" s="127"/>
      <c r="D6926" s="127"/>
    </row>
    <row r="6927">
      <c r="A6927" s="127"/>
      <c r="B6927" s="127"/>
      <c r="C6927" s="127"/>
      <c r="D6927" s="127"/>
    </row>
    <row r="6928">
      <c r="A6928" s="127"/>
      <c r="B6928" s="127"/>
      <c r="C6928" s="127"/>
      <c r="D6928" s="127"/>
    </row>
    <row r="6929">
      <c r="A6929" s="127"/>
      <c r="B6929" s="127"/>
      <c r="C6929" s="127"/>
      <c r="D6929" s="127"/>
    </row>
    <row r="6930">
      <c r="A6930" s="127"/>
      <c r="B6930" s="127"/>
      <c r="C6930" s="127"/>
      <c r="D6930" s="127"/>
    </row>
    <row r="6931">
      <c r="A6931" s="127"/>
      <c r="B6931" s="127"/>
      <c r="C6931" s="127"/>
      <c r="D6931" s="127"/>
    </row>
    <row r="6932">
      <c r="A6932" s="127"/>
      <c r="B6932" s="127"/>
      <c r="C6932" s="127"/>
      <c r="D6932" s="127"/>
    </row>
    <row r="6933">
      <c r="A6933" s="127"/>
      <c r="B6933" s="127"/>
      <c r="C6933" s="127"/>
      <c r="D6933" s="127"/>
    </row>
    <row r="6934">
      <c r="A6934" s="127"/>
      <c r="B6934" s="127"/>
      <c r="C6934" s="127"/>
      <c r="D6934" s="127"/>
    </row>
    <row r="6935">
      <c r="A6935" s="127"/>
      <c r="B6935" s="127"/>
      <c r="C6935" s="127"/>
      <c r="D6935" s="127"/>
    </row>
    <row r="6936">
      <c r="A6936" s="127"/>
      <c r="B6936" s="127"/>
      <c r="C6936" s="127"/>
      <c r="D6936" s="127"/>
    </row>
    <row r="6937">
      <c r="A6937" s="127"/>
      <c r="B6937" s="127"/>
      <c r="C6937" s="127"/>
      <c r="D6937" s="127"/>
    </row>
    <row r="6938">
      <c r="A6938" s="127"/>
      <c r="B6938" s="127"/>
      <c r="C6938" s="127"/>
      <c r="D6938" s="127"/>
    </row>
    <row r="6939">
      <c r="A6939" s="127"/>
      <c r="B6939" s="127"/>
      <c r="C6939" s="127"/>
      <c r="D6939" s="127"/>
    </row>
    <row r="6940">
      <c r="A6940" s="127"/>
      <c r="B6940" s="127"/>
      <c r="C6940" s="127"/>
      <c r="D6940" s="127"/>
    </row>
    <row r="6941">
      <c r="A6941" s="127"/>
      <c r="B6941" s="127"/>
      <c r="C6941" s="127"/>
      <c r="D6941" s="127"/>
    </row>
    <row r="6942">
      <c r="A6942" s="127"/>
      <c r="B6942" s="127"/>
      <c r="C6942" s="127"/>
      <c r="D6942" s="127"/>
    </row>
    <row r="6943">
      <c r="A6943" s="127"/>
      <c r="B6943" s="127"/>
      <c r="C6943" s="127"/>
      <c r="D6943" s="127"/>
    </row>
    <row r="6944">
      <c r="A6944" s="127"/>
      <c r="B6944" s="127"/>
      <c r="C6944" s="127"/>
      <c r="D6944" s="127"/>
    </row>
    <row r="6945">
      <c r="A6945" s="127"/>
      <c r="B6945" s="127"/>
      <c r="C6945" s="127"/>
      <c r="D6945" s="127"/>
    </row>
    <row r="6946">
      <c r="A6946" s="127"/>
      <c r="B6946" s="127"/>
      <c r="C6946" s="127"/>
      <c r="D6946" s="127"/>
    </row>
    <row r="6947">
      <c r="A6947" s="127"/>
      <c r="B6947" s="127"/>
      <c r="C6947" s="127"/>
      <c r="D6947" s="127"/>
    </row>
    <row r="6948">
      <c r="A6948" s="127"/>
      <c r="B6948" s="127"/>
      <c r="C6948" s="127"/>
      <c r="D6948" s="127"/>
    </row>
    <row r="6949">
      <c r="A6949" s="127"/>
      <c r="B6949" s="127"/>
      <c r="C6949" s="127"/>
      <c r="D6949" s="127"/>
    </row>
    <row r="6950">
      <c r="A6950" s="127"/>
      <c r="B6950" s="127"/>
      <c r="C6950" s="127"/>
      <c r="D6950" s="127"/>
    </row>
    <row r="6951">
      <c r="A6951" s="127"/>
      <c r="B6951" s="127"/>
      <c r="C6951" s="127"/>
      <c r="D6951" s="127"/>
    </row>
    <row r="6952">
      <c r="A6952" s="127"/>
      <c r="B6952" s="127"/>
      <c r="C6952" s="127"/>
      <c r="D6952" s="127"/>
    </row>
    <row r="6953">
      <c r="A6953" s="127"/>
      <c r="B6953" s="127"/>
      <c r="C6953" s="127"/>
      <c r="D6953" s="127"/>
    </row>
    <row r="6954">
      <c r="A6954" s="127"/>
      <c r="B6954" s="127"/>
      <c r="C6954" s="127"/>
      <c r="D6954" s="127"/>
    </row>
    <row r="6955">
      <c r="A6955" s="127"/>
      <c r="B6955" s="127"/>
      <c r="C6955" s="127"/>
      <c r="D6955" s="127"/>
    </row>
    <row r="6956">
      <c r="A6956" s="127"/>
      <c r="B6956" s="127"/>
      <c r="C6956" s="127"/>
      <c r="D6956" s="127"/>
    </row>
    <row r="6957">
      <c r="A6957" s="127"/>
      <c r="B6957" s="127"/>
      <c r="C6957" s="127"/>
      <c r="D6957" s="127"/>
    </row>
    <row r="6958">
      <c r="A6958" s="127"/>
      <c r="B6958" s="127"/>
      <c r="C6958" s="127"/>
      <c r="D6958" s="127"/>
    </row>
    <row r="6959">
      <c r="A6959" s="127"/>
      <c r="B6959" s="127"/>
      <c r="C6959" s="127"/>
      <c r="D6959" s="127"/>
    </row>
    <row r="6960">
      <c r="A6960" s="127"/>
      <c r="B6960" s="127"/>
      <c r="C6960" s="127"/>
      <c r="D6960" s="127"/>
    </row>
    <row r="6961">
      <c r="A6961" s="127"/>
      <c r="B6961" s="127"/>
      <c r="C6961" s="127"/>
      <c r="D6961" s="127"/>
    </row>
    <row r="6962">
      <c r="A6962" s="127"/>
      <c r="B6962" s="127"/>
      <c r="C6962" s="127"/>
      <c r="D6962" s="127"/>
    </row>
    <row r="6963">
      <c r="A6963" s="127"/>
      <c r="B6963" s="127"/>
      <c r="C6963" s="127"/>
      <c r="D6963" s="127"/>
    </row>
    <row r="6964">
      <c r="A6964" s="127"/>
      <c r="B6964" s="127"/>
      <c r="C6964" s="127"/>
      <c r="D6964" s="127"/>
    </row>
    <row r="6965">
      <c r="A6965" s="127"/>
      <c r="B6965" s="127"/>
      <c r="C6965" s="127"/>
      <c r="D6965" s="127"/>
    </row>
    <row r="6966">
      <c r="A6966" s="127"/>
      <c r="B6966" s="127"/>
      <c r="C6966" s="127"/>
      <c r="D6966" s="127"/>
    </row>
    <row r="6967">
      <c r="A6967" s="127"/>
      <c r="B6967" s="127"/>
      <c r="C6967" s="127"/>
      <c r="D6967" s="127"/>
    </row>
    <row r="6968">
      <c r="A6968" s="127"/>
      <c r="B6968" s="127"/>
      <c r="C6968" s="127"/>
      <c r="D6968" s="127"/>
    </row>
    <row r="6969">
      <c r="A6969" s="127"/>
      <c r="B6969" s="127"/>
      <c r="C6969" s="127"/>
      <c r="D6969" s="127"/>
    </row>
    <row r="6970">
      <c r="A6970" s="127"/>
      <c r="B6970" s="127"/>
      <c r="C6970" s="127"/>
      <c r="D6970" s="127"/>
    </row>
    <row r="6971">
      <c r="A6971" s="127"/>
      <c r="B6971" s="127"/>
      <c r="C6971" s="127"/>
      <c r="D6971" s="127"/>
    </row>
    <row r="6972">
      <c r="A6972" s="127"/>
      <c r="B6972" s="127"/>
      <c r="C6972" s="127"/>
      <c r="D6972" s="127"/>
    </row>
    <row r="6973">
      <c r="A6973" s="127"/>
      <c r="B6973" s="127"/>
      <c r="C6973" s="127"/>
      <c r="D6973" s="127"/>
    </row>
    <row r="6974">
      <c r="A6974" s="127"/>
      <c r="B6974" s="127"/>
      <c r="C6974" s="127"/>
      <c r="D6974" s="127"/>
    </row>
    <row r="6975">
      <c r="A6975" s="127"/>
      <c r="B6975" s="127"/>
      <c r="C6975" s="127"/>
      <c r="D6975" s="127"/>
    </row>
    <row r="6976">
      <c r="A6976" s="127"/>
      <c r="B6976" s="127"/>
      <c r="C6976" s="127"/>
      <c r="D6976" s="127"/>
    </row>
    <row r="6977">
      <c r="A6977" s="127"/>
      <c r="B6977" s="127"/>
      <c r="C6977" s="127"/>
      <c r="D6977" s="127"/>
    </row>
    <row r="6978">
      <c r="A6978" s="127"/>
      <c r="B6978" s="127"/>
      <c r="C6978" s="127"/>
      <c r="D6978" s="127"/>
    </row>
    <row r="6979">
      <c r="A6979" s="127"/>
      <c r="B6979" s="127"/>
      <c r="C6979" s="127"/>
      <c r="D6979" s="127"/>
    </row>
    <row r="6980">
      <c r="A6980" s="127"/>
      <c r="B6980" s="127"/>
      <c r="C6980" s="127"/>
      <c r="D6980" s="127"/>
    </row>
    <row r="6981">
      <c r="A6981" s="127"/>
      <c r="B6981" s="127"/>
      <c r="C6981" s="127"/>
      <c r="D6981" s="127"/>
    </row>
    <row r="6982">
      <c r="A6982" s="127"/>
      <c r="B6982" s="127"/>
      <c r="C6982" s="127"/>
      <c r="D6982" s="127"/>
    </row>
    <row r="6983">
      <c r="A6983" s="127"/>
      <c r="B6983" s="127"/>
      <c r="C6983" s="127"/>
      <c r="D6983" s="127"/>
    </row>
    <row r="6984">
      <c r="A6984" s="127"/>
      <c r="B6984" s="127"/>
      <c r="C6984" s="127"/>
      <c r="D6984" s="127"/>
    </row>
    <row r="6985">
      <c r="A6985" s="127"/>
      <c r="B6985" s="127"/>
      <c r="C6985" s="127"/>
      <c r="D6985" s="127"/>
    </row>
    <row r="6986">
      <c r="A6986" s="127"/>
      <c r="B6986" s="127"/>
      <c r="C6986" s="127"/>
      <c r="D6986" s="127"/>
    </row>
    <row r="6987">
      <c r="A6987" s="127"/>
      <c r="B6987" s="127"/>
      <c r="C6987" s="127"/>
      <c r="D6987" s="127"/>
    </row>
    <row r="6988">
      <c r="A6988" s="127"/>
      <c r="B6988" s="127"/>
      <c r="C6988" s="127"/>
      <c r="D6988" s="127"/>
    </row>
    <row r="6989">
      <c r="A6989" s="127"/>
      <c r="B6989" s="127"/>
      <c r="C6989" s="127"/>
      <c r="D6989" s="127"/>
    </row>
    <row r="6990">
      <c r="A6990" s="127"/>
      <c r="B6990" s="127"/>
      <c r="C6990" s="127"/>
      <c r="D6990" s="127"/>
    </row>
    <row r="6991">
      <c r="A6991" s="127"/>
      <c r="B6991" s="127"/>
      <c r="C6991" s="127"/>
      <c r="D6991" s="127"/>
    </row>
    <row r="6992">
      <c r="A6992" s="127"/>
      <c r="B6992" s="127"/>
      <c r="C6992" s="127"/>
      <c r="D6992" s="127"/>
    </row>
    <row r="6993">
      <c r="A6993" s="127"/>
      <c r="B6993" s="127"/>
      <c r="C6993" s="127"/>
      <c r="D6993" s="127"/>
    </row>
    <row r="6994">
      <c r="A6994" s="127"/>
      <c r="B6994" s="127"/>
      <c r="C6994" s="127"/>
      <c r="D6994" s="127"/>
    </row>
    <row r="6995">
      <c r="A6995" s="127"/>
      <c r="B6995" s="127"/>
      <c r="C6995" s="127"/>
      <c r="D6995" s="127"/>
    </row>
    <row r="6996">
      <c r="A6996" s="127"/>
      <c r="B6996" s="127"/>
      <c r="C6996" s="127"/>
      <c r="D6996" s="127"/>
    </row>
    <row r="6997">
      <c r="A6997" s="127"/>
      <c r="B6997" s="127"/>
      <c r="C6997" s="127"/>
      <c r="D6997" s="127"/>
    </row>
    <row r="6998">
      <c r="A6998" s="127"/>
      <c r="B6998" s="127"/>
      <c r="C6998" s="127"/>
      <c r="D6998" s="127"/>
    </row>
    <row r="6999">
      <c r="A6999" s="127"/>
      <c r="B6999" s="127"/>
      <c r="C6999" s="127"/>
      <c r="D6999" s="127"/>
    </row>
    <row r="7000">
      <c r="A7000" s="127"/>
      <c r="B7000" s="127"/>
      <c r="C7000" s="127"/>
      <c r="D7000" s="127"/>
    </row>
    <row r="7001">
      <c r="A7001" s="127"/>
      <c r="B7001" s="127"/>
      <c r="C7001" s="127"/>
      <c r="D7001" s="127"/>
    </row>
    <row r="7002">
      <c r="A7002" s="127"/>
      <c r="B7002" s="127"/>
      <c r="C7002" s="127"/>
      <c r="D7002" s="127"/>
    </row>
    <row r="7003">
      <c r="A7003" s="127"/>
      <c r="B7003" s="127"/>
      <c r="C7003" s="127"/>
      <c r="D7003" s="127"/>
    </row>
    <row r="7004">
      <c r="A7004" s="127"/>
      <c r="B7004" s="127"/>
      <c r="C7004" s="127"/>
      <c r="D7004" s="127"/>
    </row>
    <row r="7005">
      <c r="A7005" s="127"/>
      <c r="B7005" s="127"/>
      <c r="C7005" s="127"/>
      <c r="D7005" s="127"/>
    </row>
    <row r="7006">
      <c r="A7006" s="127"/>
      <c r="B7006" s="127"/>
      <c r="C7006" s="127"/>
      <c r="D7006" s="127"/>
    </row>
    <row r="7007">
      <c r="A7007" s="127"/>
      <c r="B7007" s="127"/>
      <c r="C7007" s="127"/>
      <c r="D7007" s="127"/>
    </row>
    <row r="7008">
      <c r="A7008" s="127"/>
      <c r="B7008" s="127"/>
      <c r="C7008" s="127"/>
      <c r="D7008" s="127"/>
    </row>
    <row r="7009">
      <c r="A7009" s="127"/>
      <c r="B7009" s="127"/>
      <c r="C7009" s="127"/>
      <c r="D7009" s="127"/>
    </row>
    <row r="7010">
      <c r="A7010" s="127"/>
      <c r="B7010" s="127"/>
      <c r="C7010" s="127"/>
      <c r="D7010" s="127"/>
    </row>
    <row r="7011">
      <c r="A7011" s="127"/>
      <c r="B7011" s="127"/>
      <c r="C7011" s="127"/>
      <c r="D7011" s="127"/>
    </row>
    <row r="7012">
      <c r="A7012" s="127"/>
      <c r="B7012" s="127"/>
      <c r="C7012" s="127"/>
      <c r="D7012" s="127"/>
    </row>
    <row r="7013">
      <c r="A7013" s="127"/>
      <c r="B7013" s="127"/>
      <c r="C7013" s="127"/>
      <c r="D7013" s="127"/>
    </row>
    <row r="7014">
      <c r="A7014" s="127"/>
      <c r="B7014" s="127"/>
      <c r="C7014" s="127"/>
      <c r="D7014" s="127"/>
    </row>
    <row r="7015">
      <c r="A7015" s="127"/>
      <c r="B7015" s="127"/>
      <c r="C7015" s="127"/>
      <c r="D7015" s="127"/>
    </row>
    <row r="7016">
      <c r="A7016" s="127"/>
      <c r="B7016" s="127"/>
      <c r="C7016" s="127"/>
      <c r="D7016" s="127"/>
    </row>
    <row r="7017">
      <c r="A7017" s="127"/>
      <c r="B7017" s="127"/>
      <c r="C7017" s="127"/>
      <c r="D7017" s="127"/>
    </row>
    <row r="7018">
      <c r="A7018" s="127"/>
      <c r="B7018" s="127"/>
      <c r="C7018" s="127"/>
      <c r="D7018" s="127"/>
    </row>
    <row r="7019">
      <c r="A7019" s="127"/>
      <c r="B7019" s="127"/>
      <c r="C7019" s="127"/>
      <c r="D7019" s="127"/>
    </row>
    <row r="7020">
      <c r="A7020" s="127"/>
      <c r="B7020" s="127"/>
      <c r="C7020" s="127"/>
      <c r="D7020" s="127"/>
    </row>
    <row r="7021">
      <c r="A7021" s="127"/>
      <c r="B7021" s="127"/>
      <c r="C7021" s="127"/>
      <c r="D7021" s="127"/>
    </row>
    <row r="7022">
      <c r="A7022" s="127"/>
      <c r="B7022" s="127"/>
      <c r="C7022" s="127"/>
      <c r="D7022" s="127"/>
    </row>
    <row r="7023">
      <c r="A7023" s="127"/>
      <c r="B7023" s="127"/>
      <c r="C7023" s="127"/>
      <c r="D7023" s="127"/>
    </row>
    <row r="7024">
      <c r="A7024" s="127"/>
      <c r="B7024" s="127"/>
      <c r="C7024" s="127"/>
      <c r="D7024" s="127"/>
    </row>
    <row r="7025">
      <c r="A7025" s="127"/>
      <c r="B7025" s="127"/>
      <c r="C7025" s="127"/>
      <c r="D7025" s="127"/>
    </row>
    <row r="7026">
      <c r="A7026" s="127"/>
      <c r="B7026" s="127"/>
      <c r="C7026" s="127"/>
      <c r="D7026" s="127"/>
    </row>
    <row r="7027">
      <c r="A7027" s="127"/>
      <c r="B7027" s="127"/>
      <c r="C7027" s="127"/>
      <c r="D7027" s="127"/>
    </row>
    <row r="7028">
      <c r="A7028" s="127"/>
      <c r="B7028" s="127"/>
      <c r="C7028" s="127"/>
      <c r="D7028" s="127"/>
    </row>
    <row r="7029">
      <c r="A7029" s="127"/>
      <c r="B7029" s="127"/>
      <c r="C7029" s="127"/>
      <c r="D7029" s="127"/>
    </row>
    <row r="7030">
      <c r="A7030" s="127"/>
      <c r="B7030" s="127"/>
      <c r="C7030" s="127"/>
      <c r="D7030" s="127"/>
    </row>
    <row r="7031">
      <c r="A7031" s="127"/>
      <c r="B7031" s="127"/>
      <c r="C7031" s="127"/>
      <c r="D7031" s="127"/>
    </row>
    <row r="7032">
      <c r="A7032" s="127"/>
      <c r="B7032" s="127"/>
      <c r="C7032" s="127"/>
      <c r="D7032" s="127"/>
    </row>
    <row r="7033">
      <c r="A7033" s="127"/>
      <c r="B7033" s="127"/>
      <c r="C7033" s="127"/>
      <c r="D7033" s="127"/>
    </row>
    <row r="7034">
      <c r="A7034" s="127"/>
      <c r="B7034" s="127"/>
      <c r="C7034" s="127"/>
      <c r="D7034" s="127"/>
    </row>
    <row r="7035">
      <c r="A7035" s="127"/>
      <c r="B7035" s="127"/>
      <c r="C7035" s="127"/>
      <c r="D7035" s="127"/>
    </row>
    <row r="7036">
      <c r="A7036" s="127"/>
      <c r="B7036" s="127"/>
      <c r="C7036" s="127"/>
      <c r="D7036" s="127"/>
    </row>
    <row r="7037">
      <c r="A7037" s="127"/>
      <c r="B7037" s="127"/>
      <c r="C7037" s="127"/>
      <c r="D7037" s="127"/>
    </row>
    <row r="7038">
      <c r="A7038" s="127"/>
      <c r="B7038" s="127"/>
      <c r="C7038" s="127"/>
      <c r="D7038" s="127"/>
    </row>
    <row r="7039">
      <c r="A7039" s="127"/>
      <c r="B7039" s="127"/>
      <c r="C7039" s="127"/>
      <c r="D7039" s="127"/>
    </row>
    <row r="7040">
      <c r="A7040" s="127"/>
      <c r="B7040" s="127"/>
      <c r="C7040" s="127"/>
      <c r="D7040" s="127"/>
    </row>
    <row r="7041">
      <c r="A7041" s="127"/>
      <c r="B7041" s="127"/>
      <c r="C7041" s="127"/>
      <c r="D7041" s="127"/>
    </row>
    <row r="7042">
      <c r="A7042" s="127"/>
      <c r="B7042" s="127"/>
      <c r="C7042" s="127"/>
      <c r="D7042" s="127"/>
    </row>
    <row r="7043">
      <c r="A7043" s="127"/>
      <c r="B7043" s="127"/>
      <c r="C7043" s="127"/>
      <c r="D7043" s="127"/>
    </row>
    <row r="7044">
      <c r="A7044" s="127"/>
      <c r="B7044" s="127"/>
      <c r="C7044" s="127"/>
      <c r="D7044" s="127"/>
    </row>
    <row r="7045">
      <c r="A7045" s="127"/>
      <c r="B7045" s="127"/>
      <c r="C7045" s="127"/>
      <c r="D7045" s="127"/>
    </row>
    <row r="7046">
      <c r="A7046" s="127"/>
      <c r="B7046" s="127"/>
      <c r="C7046" s="127"/>
      <c r="D7046" s="127"/>
    </row>
    <row r="7047">
      <c r="A7047" s="127"/>
      <c r="B7047" s="127"/>
      <c r="C7047" s="127"/>
      <c r="D7047" s="127"/>
    </row>
    <row r="7048">
      <c r="A7048" s="127"/>
      <c r="B7048" s="127"/>
      <c r="C7048" s="127"/>
      <c r="D7048" s="127"/>
    </row>
    <row r="7049">
      <c r="A7049" s="127"/>
      <c r="B7049" s="127"/>
      <c r="C7049" s="127"/>
      <c r="D7049" s="127"/>
    </row>
    <row r="7050">
      <c r="A7050" s="127"/>
      <c r="B7050" s="127"/>
      <c r="C7050" s="127"/>
      <c r="D7050" s="127"/>
    </row>
    <row r="7051">
      <c r="A7051" s="127"/>
      <c r="B7051" s="127"/>
      <c r="C7051" s="127"/>
      <c r="D7051" s="127"/>
    </row>
    <row r="7052">
      <c r="A7052" s="127"/>
      <c r="B7052" s="127"/>
      <c r="C7052" s="127"/>
      <c r="D7052" s="127"/>
    </row>
    <row r="7053">
      <c r="A7053" s="127"/>
      <c r="B7053" s="127"/>
      <c r="C7053" s="127"/>
      <c r="D7053" s="127"/>
    </row>
    <row r="7054">
      <c r="A7054" s="127"/>
      <c r="B7054" s="127"/>
      <c r="C7054" s="127"/>
      <c r="D7054" s="127"/>
    </row>
    <row r="7055">
      <c r="A7055" s="127"/>
      <c r="B7055" s="127"/>
      <c r="C7055" s="127"/>
      <c r="D7055" s="127"/>
    </row>
    <row r="7056">
      <c r="A7056" s="127"/>
      <c r="B7056" s="127"/>
      <c r="C7056" s="127"/>
      <c r="D7056" s="127"/>
    </row>
    <row r="7057">
      <c r="A7057" s="127"/>
      <c r="B7057" s="127"/>
      <c r="C7057" s="127"/>
      <c r="D7057" s="127"/>
    </row>
    <row r="7058">
      <c r="A7058" s="127"/>
      <c r="B7058" s="127"/>
      <c r="C7058" s="127"/>
      <c r="D7058" s="127"/>
    </row>
    <row r="7059">
      <c r="A7059" s="127"/>
      <c r="B7059" s="127"/>
      <c r="C7059" s="127"/>
      <c r="D7059" s="127"/>
    </row>
    <row r="7060">
      <c r="A7060" s="127"/>
      <c r="B7060" s="127"/>
      <c r="C7060" s="127"/>
      <c r="D7060" s="127"/>
    </row>
    <row r="7061">
      <c r="A7061" s="127"/>
      <c r="B7061" s="127"/>
      <c r="C7061" s="127"/>
      <c r="D7061" s="127"/>
    </row>
    <row r="7062">
      <c r="A7062" s="127"/>
      <c r="B7062" s="127"/>
      <c r="C7062" s="127"/>
      <c r="D7062" s="127"/>
    </row>
    <row r="7063">
      <c r="A7063" s="127"/>
      <c r="B7063" s="127"/>
      <c r="C7063" s="127"/>
      <c r="D7063" s="127"/>
    </row>
    <row r="7064">
      <c r="A7064" s="127"/>
      <c r="B7064" s="127"/>
      <c r="C7064" s="127"/>
      <c r="D7064" s="127"/>
    </row>
    <row r="7065">
      <c r="A7065" s="127"/>
      <c r="B7065" s="127"/>
      <c r="C7065" s="127"/>
      <c r="D7065" s="127"/>
    </row>
    <row r="7066">
      <c r="A7066" s="127"/>
      <c r="B7066" s="127"/>
      <c r="C7066" s="127"/>
      <c r="D7066" s="127"/>
    </row>
    <row r="7067">
      <c r="A7067" s="127"/>
      <c r="B7067" s="127"/>
      <c r="C7067" s="127"/>
      <c r="D7067" s="127"/>
    </row>
    <row r="7068">
      <c r="A7068" s="127"/>
      <c r="B7068" s="127"/>
      <c r="C7068" s="127"/>
      <c r="D7068" s="127"/>
    </row>
    <row r="7069">
      <c r="A7069" s="127"/>
      <c r="B7069" s="127"/>
      <c r="C7069" s="127"/>
      <c r="D7069" s="127"/>
    </row>
    <row r="7070">
      <c r="A7070" s="127"/>
      <c r="B7070" s="127"/>
      <c r="C7070" s="127"/>
      <c r="D7070" s="127"/>
    </row>
    <row r="7071">
      <c r="A7071" s="127"/>
      <c r="B7071" s="127"/>
      <c r="C7071" s="127"/>
      <c r="D7071" s="127"/>
    </row>
    <row r="7072">
      <c r="A7072" s="127"/>
      <c r="B7072" s="127"/>
      <c r="C7072" s="127"/>
      <c r="D7072" s="127"/>
    </row>
    <row r="7073">
      <c r="A7073" s="127"/>
      <c r="B7073" s="127"/>
      <c r="C7073" s="127"/>
      <c r="D7073" s="127"/>
    </row>
    <row r="7074">
      <c r="A7074" s="127"/>
      <c r="B7074" s="127"/>
      <c r="C7074" s="127"/>
      <c r="D7074" s="127"/>
    </row>
    <row r="7075">
      <c r="A7075" s="127"/>
      <c r="B7075" s="127"/>
      <c r="C7075" s="127"/>
      <c r="D7075" s="127"/>
    </row>
    <row r="7076">
      <c r="A7076" s="127"/>
      <c r="B7076" s="127"/>
      <c r="C7076" s="127"/>
      <c r="D7076" s="127"/>
    </row>
    <row r="7077">
      <c r="A7077" s="127"/>
      <c r="B7077" s="127"/>
      <c r="C7077" s="127"/>
      <c r="D7077" s="127"/>
    </row>
    <row r="7078">
      <c r="A7078" s="127"/>
      <c r="B7078" s="127"/>
      <c r="C7078" s="127"/>
      <c r="D7078" s="127"/>
    </row>
    <row r="7079">
      <c r="A7079" s="127"/>
      <c r="B7079" s="127"/>
      <c r="C7079" s="127"/>
      <c r="D7079" s="127"/>
    </row>
    <row r="7080">
      <c r="A7080" s="127"/>
      <c r="B7080" s="127"/>
      <c r="C7080" s="127"/>
      <c r="D7080" s="127"/>
    </row>
    <row r="7081">
      <c r="A7081" s="127"/>
      <c r="B7081" s="127"/>
      <c r="C7081" s="127"/>
      <c r="D7081" s="127"/>
    </row>
    <row r="7082">
      <c r="A7082" s="127"/>
      <c r="B7082" s="127"/>
      <c r="C7082" s="127"/>
      <c r="D7082" s="127"/>
    </row>
    <row r="7083">
      <c r="A7083" s="127"/>
      <c r="B7083" s="127"/>
      <c r="C7083" s="127"/>
      <c r="D7083" s="127"/>
    </row>
    <row r="7084">
      <c r="A7084" s="127"/>
      <c r="B7084" s="127"/>
      <c r="C7084" s="127"/>
      <c r="D7084" s="127"/>
    </row>
    <row r="7085">
      <c r="A7085" s="127"/>
      <c r="B7085" s="127"/>
      <c r="C7085" s="127"/>
      <c r="D7085" s="127"/>
    </row>
    <row r="7086">
      <c r="A7086" s="127"/>
      <c r="B7086" s="127"/>
      <c r="C7086" s="127"/>
      <c r="D7086" s="127"/>
    </row>
    <row r="7087">
      <c r="A7087" s="127"/>
      <c r="B7087" s="127"/>
      <c r="C7087" s="127"/>
      <c r="D7087" s="127"/>
    </row>
    <row r="7088">
      <c r="A7088" s="127"/>
      <c r="B7088" s="127"/>
      <c r="C7088" s="127"/>
      <c r="D7088" s="127"/>
    </row>
    <row r="7089">
      <c r="A7089" s="127"/>
      <c r="B7089" s="127"/>
      <c r="C7089" s="127"/>
      <c r="D7089" s="127"/>
    </row>
    <row r="7090">
      <c r="A7090" s="127"/>
      <c r="B7090" s="127"/>
      <c r="C7090" s="127"/>
      <c r="D7090" s="127"/>
    </row>
    <row r="7091">
      <c r="A7091" s="127"/>
      <c r="B7091" s="127"/>
      <c r="C7091" s="127"/>
      <c r="D7091" s="127"/>
    </row>
    <row r="7092">
      <c r="A7092" s="127"/>
      <c r="B7092" s="127"/>
      <c r="C7092" s="127"/>
      <c r="D7092" s="127"/>
    </row>
    <row r="7093">
      <c r="A7093" s="127"/>
      <c r="B7093" s="127"/>
      <c r="C7093" s="127"/>
      <c r="D7093" s="127"/>
    </row>
    <row r="7094">
      <c r="A7094" s="127"/>
      <c r="B7094" s="127"/>
      <c r="C7094" s="127"/>
      <c r="D7094" s="127"/>
    </row>
    <row r="7095">
      <c r="A7095" s="127"/>
      <c r="B7095" s="127"/>
      <c r="C7095" s="127"/>
      <c r="D7095" s="127"/>
    </row>
    <row r="7096">
      <c r="A7096" s="127"/>
      <c r="B7096" s="127"/>
      <c r="C7096" s="127"/>
      <c r="D7096" s="127"/>
    </row>
    <row r="7097">
      <c r="A7097" s="127"/>
      <c r="B7097" s="127"/>
      <c r="C7097" s="127"/>
      <c r="D7097" s="127"/>
    </row>
    <row r="7098">
      <c r="A7098" s="127"/>
      <c r="B7098" s="127"/>
      <c r="C7098" s="127"/>
      <c r="D7098" s="127"/>
    </row>
    <row r="7099">
      <c r="A7099" s="127"/>
      <c r="B7099" s="127"/>
      <c r="C7099" s="127"/>
      <c r="D7099" s="127"/>
    </row>
    <row r="7100">
      <c r="A7100" s="127"/>
      <c r="B7100" s="127"/>
      <c r="C7100" s="127"/>
      <c r="D7100" s="127"/>
    </row>
    <row r="7101">
      <c r="A7101" s="127"/>
      <c r="B7101" s="127"/>
      <c r="C7101" s="127"/>
      <c r="D7101" s="127"/>
    </row>
    <row r="7102">
      <c r="A7102" s="127"/>
      <c r="B7102" s="127"/>
      <c r="C7102" s="127"/>
      <c r="D7102" s="127"/>
    </row>
    <row r="7103">
      <c r="A7103" s="127"/>
      <c r="B7103" s="127"/>
      <c r="C7103" s="127"/>
      <c r="D7103" s="127"/>
    </row>
    <row r="7104">
      <c r="A7104" s="127"/>
      <c r="B7104" s="127"/>
      <c r="C7104" s="127"/>
      <c r="D7104" s="127"/>
    </row>
    <row r="7105">
      <c r="A7105" s="127"/>
      <c r="B7105" s="127"/>
      <c r="C7105" s="127"/>
      <c r="D7105" s="127"/>
    </row>
    <row r="7106">
      <c r="A7106" s="127"/>
      <c r="B7106" s="127"/>
      <c r="C7106" s="127"/>
      <c r="D7106" s="127"/>
    </row>
    <row r="7107">
      <c r="A7107" s="127"/>
      <c r="B7107" s="127"/>
      <c r="C7107" s="127"/>
      <c r="D7107" s="127"/>
    </row>
    <row r="7108">
      <c r="A7108" s="127"/>
      <c r="B7108" s="127"/>
      <c r="C7108" s="127"/>
      <c r="D7108" s="127"/>
    </row>
    <row r="7109">
      <c r="A7109" s="127"/>
      <c r="B7109" s="127"/>
      <c r="C7109" s="127"/>
      <c r="D7109" s="127"/>
    </row>
    <row r="7110">
      <c r="A7110" s="127"/>
      <c r="B7110" s="127"/>
      <c r="C7110" s="127"/>
      <c r="D7110" s="127"/>
    </row>
    <row r="7111">
      <c r="A7111" s="127"/>
      <c r="B7111" s="127"/>
      <c r="C7111" s="127"/>
      <c r="D7111" s="127"/>
    </row>
    <row r="7112">
      <c r="A7112" s="127"/>
      <c r="B7112" s="127"/>
      <c r="C7112" s="127"/>
      <c r="D7112" s="127"/>
    </row>
    <row r="7113">
      <c r="A7113" s="127"/>
      <c r="B7113" s="127"/>
      <c r="C7113" s="127"/>
      <c r="D7113" s="127"/>
    </row>
    <row r="7114">
      <c r="A7114" s="127"/>
      <c r="B7114" s="127"/>
      <c r="C7114" s="127"/>
      <c r="D7114" s="127"/>
    </row>
    <row r="7115">
      <c r="A7115" s="127"/>
      <c r="B7115" s="127"/>
      <c r="C7115" s="127"/>
      <c r="D7115" s="127"/>
    </row>
    <row r="7116">
      <c r="A7116" s="127"/>
      <c r="B7116" s="127"/>
      <c r="C7116" s="127"/>
      <c r="D7116" s="127"/>
    </row>
    <row r="7117">
      <c r="A7117" s="127"/>
      <c r="B7117" s="127"/>
      <c r="C7117" s="127"/>
      <c r="D7117" s="127"/>
    </row>
    <row r="7118">
      <c r="A7118" s="127"/>
      <c r="B7118" s="127"/>
      <c r="C7118" s="127"/>
      <c r="D7118" s="127"/>
    </row>
    <row r="7119">
      <c r="A7119" s="127"/>
      <c r="B7119" s="127"/>
      <c r="C7119" s="127"/>
      <c r="D7119" s="127"/>
    </row>
    <row r="7120">
      <c r="A7120" s="127"/>
      <c r="B7120" s="127"/>
      <c r="C7120" s="127"/>
      <c r="D7120" s="127"/>
    </row>
    <row r="7121">
      <c r="A7121" s="127"/>
      <c r="B7121" s="127"/>
      <c r="C7121" s="127"/>
      <c r="D7121" s="127"/>
    </row>
    <row r="7122">
      <c r="A7122" s="127"/>
      <c r="B7122" s="127"/>
      <c r="C7122" s="127"/>
      <c r="D7122" s="127"/>
    </row>
    <row r="7123">
      <c r="A7123" s="127"/>
      <c r="B7123" s="127"/>
      <c r="C7123" s="127"/>
      <c r="D7123" s="127"/>
    </row>
    <row r="7124">
      <c r="A7124" s="127"/>
      <c r="B7124" s="127"/>
      <c r="C7124" s="127"/>
      <c r="D7124" s="127"/>
    </row>
    <row r="7125">
      <c r="A7125" s="127"/>
      <c r="B7125" s="127"/>
      <c r="C7125" s="127"/>
      <c r="D7125" s="127"/>
    </row>
    <row r="7126">
      <c r="A7126" s="127"/>
      <c r="B7126" s="127"/>
      <c r="C7126" s="127"/>
      <c r="D7126" s="127"/>
    </row>
    <row r="7127">
      <c r="A7127" s="127"/>
      <c r="B7127" s="127"/>
      <c r="C7127" s="127"/>
      <c r="D7127" s="127"/>
    </row>
    <row r="7128">
      <c r="A7128" s="127"/>
      <c r="B7128" s="127"/>
      <c r="C7128" s="127"/>
      <c r="D7128" s="127"/>
    </row>
    <row r="7129">
      <c r="A7129" s="127"/>
      <c r="B7129" s="127"/>
      <c r="C7129" s="127"/>
      <c r="D7129" s="127"/>
    </row>
    <row r="7130">
      <c r="A7130" s="127"/>
      <c r="B7130" s="127"/>
      <c r="C7130" s="127"/>
      <c r="D7130" s="127"/>
    </row>
    <row r="7131">
      <c r="A7131" s="127"/>
      <c r="B7131" s="127"/>
      <c r="C7131" s="127"/>
      <c r="D7131" s="127"/>
    </row>
    <row r="7132">
      <c r="A7132" s="127"/>
      <c r="B7132" s="127"/>
      <c r="C7132" s="127"/>
      <c r="D7132" s="127"/>
    </row>
    <row r="7133">
      <c r="A7133" s="127"/>
      <c r="B7133" s="127"/>
      <c r="C7133" s="127"/>
      <c r="D7133" s="127"/>
    </row>
    <row r="7134">
      <c r="A7134" s="127"/>
      <c r="B7134" s="127"/>
      <c r="C7134" s="127"/>
      <c r="D7134" s="127"/>
    </row>
    <row r="7135">
      <c r="A7135" s="127"/>
      <c r="B7135" s="127"/>
      <c r="C7135" s="127"/>
      <c r="D7135" s="127"/>
    </row>
    <row r="7136">
      <c r="A7136" s="127"/>
      <c r="B7136" s="127"/>
      <c r="C7136" s="127"/>
      <c r="D7136" s="127"/>
    </row>
    <row r="7137">
      <c r="A7137" s="127"/>
      <c r="B7137" s="127"/>
      <c r="C7137" s="127"/>
      <c r="D7137" s="127"/>
    </row>
    <row r="7138">
      <c r="A7138" s="127"/>
      <c r="B7138" s="127"/>
      <c r="C7138" s="127"/>
      <c r="D7138" s="127"/>
    </row>
    <row r="7139">
      <c r="A7139" s="127"/>
      <c r="B7139" s="127"/>
      <c r="C7139" s="127"/>
      <c r="D7139" s="127"/>
    </row>
    <row r="7140">
      <c r="A7140" s="127"/>
      <c r="B7140" s="127"/>
      <c r="C7140" s="127"/>
      <c r="D7140" s="127"/>
    </row>
    <row r="7141">
      <c r="A7141" s="127"/>
      <c r="B7141" s="127"/>
      <c r="C7141" s="127"/>
      <c r="D7141" s="127"/>
    </row>
    <row r="7142">
      <c r="A7142" s="127"/>
      <c r="B7142" s="127"/>
      <c r="C7142" s="127"/>
      <c r="D7142" s="127"/>
    </row>
    <row r="7143">
      <c r="A7143" s="127"/>
      <c r="B7143" s="127"/>
      <c r="C7143" s="127"/>
      <c r="D7143" s="127"/>
    </row>
    <row r="7144">
      <c r="A7144" s="127"/>
      <c r="B7144" s="127"/>
      <c r="C7144" s="127"/>
      <c r="D7144" s="127"/>
    </row>
    <row r="7145">
      <c r="A7145" s="127"/>
      <c r="B7145" s="127"/>
      <c r="C7145" s="127"/>
      <c r="D7145" s="127"/>
    </row>
    <row r="7146">
      <c r="A7146" s="127"/>
      <c r="B7146" s="127"/>
      <c r="C7146" s="127"/>
      <c r="D7146" s="127"/>
    </row>
    <row r="7147">
      <c r="A7147" s="127"/>
      <c r="B7147" s="127"/>
      <c r="C7147" s="127"/>
      <c r="D7147" s="127"/>
    </row>
    <row r="7148">
      <c r="A7148" s="127"/>
      <c r="B7148" s="127"/>
      <c r="C7148" s="127"/>
      <c r="D7148" s="127"/>
    </row>
    <row r="7149">
      <c r="A7149" s="127"/>
      <c r="B7149" s="127"/>
      <c r="C7149" s="127"/>
      <c r="D7149" s="127"/>
    </row>
    <row r="7150">
      <c r="A7150" s="127"/>
      <c r="B7150" s="127"/>
      <c r="C7150" s="127"/>
      <c r="D7150" s="127"/>
    </row>
    <row r="7151">
      <c r="A7151" s="127"/>
      <c r="B7151" s="127"/>
      <c r="C7151" s="127"/>
      <c r="D7151" s="127"/>
    </row>
    <row r="7152">
      <c r="A7152" s="127"/>
      <c r="B7152" s="127"/>
      <c r="C7152" s="127"/>
      <c r="D7152" s="127"/>
    </row>
    <row r="7153">
      <c r="A7153" s="127"/>
      <c r="B7153" s="127"/>
      <c r="C7153" s="127"/>
      <c r="D7153" s="127"/>
    </row>
    <row r="7154">
      <c r="A7154" s="127"/>
      <c r="B7154" s="127"/>
      <c r="C7154" s="127"/>
      <c r="D7154" s="127"/>
    </row>
    <row r="7155">
      <c r="A7155" s="127"/>
      <c r="B7155" s="127"/>
      <c r="C7155" s="127"/>
      <c r="D7155" s="127"/>
    </row>
    <row r="7156">
      <c r="A7156" s="127"/>
      <c r="B7156" s="127"/>
      <c r="C7156" s="127"/>
      <c r="D7156" s="127"/>
    </row>
    <row r="7157">
      <c r="A7157" s="127"/>
      <c r="B7157" s="127"/>
      <c r="C7157" s="127"/>
      <c r="D7157" s="127"/>
    </row>
    <row r="7158">
      <c r="A7158" s="127"/>
      <c r="B7158" s="127"/>
      <c r="C7158" s="127"/>
      <c r="D7158" s="127"/>
    </row>
    <row r="7159">
      <c r="A7159" s="127"/>
      <c r="B7159" s="127"/>
      <c r="C7159" s="127"/>
      <c r="D7159" s="127"/>
    </row>
    <row r="7160">
      <c r="A7160" s="127"/>
      <c r="B7160" s="127"/>
      <c r="C7160" s="127"/>
      <c r="D7160" s="127"/>
    </row>
    <row r="7161">
      <c r="A7161" s="127"/>
      <c r="B7161" s="127"/>
      <c r="C7161" s="127"/>
      <c r="D7161" s="127"/>
    </row>
    <row r="7162">
      <c r="A7162" s="127"/>
      <c r="B7162" s="127"/>
      <c r="C7162" s="127"/>
      <c r="D7162" s="127"/>
    </row>
    <row r="7163">
      <c r="A7163" s="127"/>
      <c r="B7163" s="127"/>
      <c r="C7163" s="127"/>
      <c r="D7163" s="127"/>
    </row>
    <row r="7164">
      <c r="A7164" s="127"/>
      <c r="B7164" s="127"/>
      <c r="C7164" s="127"/>
      <c r="D7164" s="127"/>
    </row>
    <row r="7165">
      <c r="A7165" s="127"/>
      <c r="B7165" s="127"/>
      <c r="C7165" s="127"/>
      <c r="D7165" s="127"/>
    </row>
    <row r="7166">
      <c r="A7166" s="127"/>
      <c r="B7166" s="127"/>
      <c r="C7166" s="127"/>
      <c r="D7166" s="127"/>
    </row>
    <row r="7167">
      <c r="A7167" s="127"/>
      <c r="B7167" s="127"/>
      <c r="C7167" s="127"/>
      <c r="D7167" s="127"/>
    </row>
    <row r="7168">
      <c r="A7168" s="127"/>
      <c r="B7168" s="127"/>
      <c r="C7168" s="127"/>
      <c r="D7168" s="127"/>
    </row>
    <row r="7169">
      <c r="A7169" s="127"/>
      <c r="B7169" s="127"/>
      <c r="C7169" s="127"/>
      <c r="D7169" s="127"/>
    </row>
    <row r="7170">
      <c r="A7170" s="127"/>
      <c r="B7170" s="127"/>
      <c r="C7170" s="127"/>
      <c r="D7170" s="127"/>
    </row>
    <row r="7171">
      <c r="A7171" s="127"/>
      <c r="B7171" s="127"/>
      <c r="C7171" s="127"/>
      <c r="D7171" s="127"/>
    </row>
    <row r="7172">
      <c r="A7172" s="127"/>
      <c r="B7172" s="127"/>
      <c r="C7172" s="127"/>
      <c r="D7172" s="127"/>
    </row>
    <row r="7173">
      <c r="A7173" s="127"/>
      <c r="B7173" s="127"/>
      <c r="C7173" s="127"/>
      <c r="D7173" s="127"/>
    </row>
    <row r="7174">
      <c r="A7174" s="127"/>
      <c r="B7174" s="127"/>
      <c r="C7174" s="127"/>
      <c r="D7174" s="127"/>
    </row>
    <row r="7175">
      <c r="A7175" s="127"/>
      <c r="B7175" s="127"/>
      <c r="C7175" s="127"/>
      <c r="D7175" s="127"/>
    </row>
    <row r="7176">
      <c r="A7176" s="127"/>
      <c r="B7176" s="127"/>
      <c r="C7176" s="127"/>
      <c r="D7176" s="127"/>
    </row>
    <row r="7177">
      <c r="A7177" s="127"/>
      <c r="B7177" s="127"/>
      <c r="C7177" s="127"/>
      <c r="D7177" s="127"/>
    </row>
    <row r="7178">
      <c r="A7178" s="127"/>
      <c r="B7178" s="127"/>
      <c r="C7178" s="127"/>
      <c r="D7178" s="127"/>
    </row>
    <row r="7179">
      <c r="A7179" s="127"/>
      <c r="B7179" s="127"/>
      <c r="C7179" s="127"/>
      <c r="D7179" s="127"/>
    </row>
    <row r="7180">
      <c r="A7180" s="127"/>
      <c r="B7180" s="127"/>
      <c r="C7180" s="127"/>
      <c r="D7180" s="127"/>
    </row>
    <row r="7181">
      <c r="A7181" s="127"/>
      <c r="B7181" s="127"/>
      <c r="C7181" s="127"/>
      <c r="D7181" s="127"/>
    </row>
    <row r="7182">
      <c r="A7182" s="127"/>
      <c r="B7182" s="127"/>
      <c r="C7182" s="127"/>
      <c r="D7182" s="127"/>
    </row>
    <row r="7183">
      <c r="A7183" s="127"/>
      <c r="B7183" s="127"/>
      <c r="C7183" s="127"/>
      <c r="D7183" s="127"/>
    </row>
    <row r="7184">
      <c r="A7184" s="127"/>
      <c r="B7184" s="127"/>
      <c r="C7184" s="127"/>
      <c r="D7184" s="127"/>
    </row>
    <row r="7185">
      <c r="A7185" s="127"/>
      <c r="B7185" s="127"/>
      <c r="C7185" s="127"/>
      <c r="D7185" s="127"/>
    </row>
    <row r="7186">
      <c r="A7186" s="127"/>
      <c r="B7186" s="127"/>
      <c r="C7186" s="127"/>
      <c r="D7186" s="127"/>
    </row>
    <row r="7187">
      <c r="A7187" s="127"/>
      <c r="B7187" s="127"/>
      <c r="C7187" s="127"/>
      <c r="D7187" s="127"/>
    </row>
    <row r="7188">
      <c r="A7188" s="127"/>
      <c r="B7188" s="127"/>
      <c r="C7188" s="127"/>
      <c r="D7188" s="127"/>
    </row>
    <row r="7189">
      <c r="A7189" s="127"/>
      <c r="B7189" s="127"/>
      <c r="C7189" s="127"/>
      <c r="D7189" s="127"/>
    </row>
    <row r="7190">
      <c r="A7190" s="127"/>
      <c r="B7190" s="127"/>
      <c r="C7190" s="127"/>
      <c r="D7190" s="127"/>
    </row>
    <row r="7191">
      <c r="A7191" s="127"/>
      <c r="B7191" s="127"/>
      <c r="C7191" s="127"/>
      <c r="D7191" s="127"/>
    </row>
    <row r="7192">
      <c r="A7192" s="127"/>
      <c r="B7192" s="127"/>
      <c r="C7192" s="127"/>
      <c r="D7192" s="127"/>
    </row>
    <row r="7193">
      <c r="A7193" s="127"/>
      <c r="B7193" s="127"/>
      <c r="C7193" s="127"/>
      <c r="D7193" s="127"/>
    </row>
    <row r="7194">
      <c r="A7194" s="127"/>
      <c r="B7194" s="127"/>
      <c r="C7194" s="127"/>
      <c r="D7194" s="127"/>
    </row>
    <row r="7195">
      <c r="A7195" s="127"/>
      <c r="B7195" s="127"/>
      <c r="C7195" s="127"/>
      <c r="D7195" s="127"/>
    </row>
    <row r="7196">
      <c r="A7196" s="127"/>
      <c r="B7196" s="127"/>
      <c r="C7196" s="127"/>
      <c r="D7196" s="127"/>
    </row>
    <row r="7197">
      <c r="A7197" s="127"/>
      <c r="B7197" s="127"/>
      <c r="C7197" s="127"/>
      <c r="D7197" s="127"/>
    </row>
    <row r="7198">
      <c r="A7198" s="127"/>
      <c r="B7198" s="127"/>
      <c r="C7198" s="127"/>
      <c r="D7198" s="127"/>
    </row>
    <row r="7199">
      <c r="A7199" s="127"/>
      <c r="B7199" s="127"/>
      <c r="C7199" s="127"/>
      <c r="D7199" s="127"/>
    </row>
    <row r="7200">
      <c r="A7200" s="127"/>
      <c r="B7200" s="127"/>
      <c r="C7200" s="127"/>
      <c r="D7200" s="127"/>
    </row>
    <row r="7201">
      <c r="A7201" s="127"/>
      <c r="B7201" s="127"/>
      <c r="C7201" s="127"/>
      <c r="D7201" s="127"/>
    </row>
    <row r="7202">
      <c r="A7202" s="127"/>
      <c r="B7202" s="127"/>
      <c r="C7202" s="127"/>
      <c r="D7202" s="127"/>
    </row>
    <row r="7203">
      <c r="A7203" s="127"/>
      <c r="B7203" s="127"/>
      <c r="C7203" s="127"/>
      <c r="D7203" s="127"/>
    </row>
    <row r="7204">
      <c r="A7204" s="127"/>
      <c r="B7204" s="127"/>
      <c r="C7204" s="127"/>
      <c r="D7204" s="127"/>
    </row>
    <row r="7205">
      <c r="A7205" s="127"/>
      <c r="B7205" s="127"/>
      <c r="C7205" s="127"/>
      <c r="D7205" s="127"/>
    </row>
    <row r="7206">
      <c r="A7206" s="127"/>
      <c r="B7206" s="127"/>
      <c r="C7206" s="127"/>
      <c r="D7206" s="127"/>
    </row>
    <row r="7207">
      <c r="A7207" s="127"/>
      <c r="B7207" s="127"/>
      <c r="C7207" s="127"/>
      <c r="D7207" s="127"/>
    </row>
    <row r="7208">
      <c r="A7208" s="127"/>
      <c r="B7208" s="127"/>
      <c r="C7208" s="127"/>
      <c r="D7208" s="127"/>
    </row>
    <row r="7209">
      <c r="A7209" s="127"/>
      <c r="B7209" s="127"/>
      <c r="C7209" s="127"/>
      <c r="D7209" s="127"/>
    </row>
    <row r="7210">
      <c r="A7210" s="127"/>
      <c r="B7210" s="127"/>
      <c r="C7210" s="127"/>
      <c r="D7210" s="127"/>
    </row>
    <row r="7211">
      <c r="A7211" s="127"/>
      <c r="B7211" s="127"/>
      <c r="C7211" s="127"/>
      <c r="D7211" s="127"/>
    </row>
    <row r="7212">
      <c r="A7212" s="127"/>
      <c r="B7212" s="127"/>
      <c r="C7212" s="127"/>
      <c r="D7212" s="127"/>
    </row>
    <row r="7213">
      <c r="A7213" s="127"/>
      <c r="B7213" s="127"/>
      <c r="C7213" s="127"/>
      <c r="D7213" s="127"/>
    </row>
    <row r="7214">
      <c r="A7214" s="127"/>
      <c r="B7214" s="127"/>
      <c r="C7214" s="127"/>
      <c r="D7214" s="127"/>
    </row>
    <row r="7215">
      <c r="A7215" s="127"/>
      <c r="B7215" s="127"/>
      <c r="C7215" s="127"/>
      <c r="D7215" s="127"/>
    </row>
    <row r="7216">
      <c r="A7216" s="127"/>
      <c r="B7216" s="127"/>
      <c r="C7216" s="127"/>
      <c r="D7216" s="127"/>
    </row>
    <row r="7217">
      <c r="A7217" s="127"/>
      <c r="B7217" s="127"/>
      <c r="C7217" s="127"/>
      <c r="D7217" s="127"/>
    </row>
    <row r="7218">
      <c r="A7218" s="127"/>
      <c r="B7218" s="127"/>
      <c r="C7218" s="127"/>
      <c r="D7218" s="127"/>
    </row>
    <row r="7219">
      <c r="A7219" s="127"/>
      <c r="B7219" s="127"/>
      <c r="C7219" s="127"/>
      <c r="D7219" s="127"/>
    </row>
    <row r="7220">
      <c r="A7220" s="127"/>
      <c r="B7220" s="127"/>
      <c r="C7220" s="127"/>
      <c r="D7220" s="127"/>
    </row>
    <row r="7221">
      <c r="A7221" s="127"/>
      <c r="B7221" s="127"/>
      <c r="C7221" s="127"/>
      <c r="D7221" s="127"/>
    </row>
    <row r="7222">
      <c r="A7222" s="127"/>
      <c r="B7222" s="127"/>
      <c r="C7222" s="127"/>
      <c r="D7222" s="127"/>
    </row>
    <row r="7223">
      <c r="A7223" s="127"/>
      <c r="B7223" s="127"/>
      <c r="C7223" s="127"/>
      <c r="D7223" s="127"/>
    </row>
    <row r="7224">
      <c r="A7224" s="127"/>
      <c r="B7224" s="127"/>
      <c r="C7224" s="127"/>
      <c r="D7224" s="127"/>
    </row>
    <row r="7225">
      <c r="A7225" s="127"/>
      <c r="B7225" s="127"/>
      <c r="C7225" s="127"/>
      <c r="D7225" s="127"/>
    </row>
    <row r="7226">
      <c r="A7226" s="127"/>
      <c r="B7226" s="127"/>
      <c r="C7226" s="127"/>
      <c r="D7226" s="127"/>
    </row>
    <row r="7227">
      <c r="A7227" s="127"/>
      <c r="B7227" s="127"/>
      <c r="C7227" s="127"/>
      <c r="D7227" s="127"/>
    </row>
    <row r="7228">
      <c r="A7228" s="127"/>
      <c r="B7228" s="127"/>
      <c r="C7228" s="127"/>
      <c r="D7228" s="127"/>
    </row>
    <row r="7229">
      <c r="A7229" s="127"/>
      <c r="B7229" s="127"/>
      <c r="C7229" s="127"/>
      <c r="D7229" s="127"/>
    </row>
    <row r="7230">
      <c r="A7230" s="127"/>
      <c r="B7230" s="127"/>
      <c r="C7230" s="127"/>
      <c r="D7230" s="127"/>
    </row>
    <row r="7231">
      <c r="A7231" s="127"/>
      <c r="B7231" s="127"/>
      <c r="C7231" s="127"/>
      <c r="D7231" s="127"/>
    </row>
    <row r="7232">
      <c r="A7232" s="127"/>
      <c r="B7232" s="127"/>
      <c r="C7232" s="127"/>
      <c r="D7232" s="127"/>
    </row>
    <row r="7233">
      <c r="A7233" s="127"/>
      <c r="B7233" s="127"/>
      <c r="C7233" s="127"/>
      <c r="D7233" s="127"/>
    </row>
    <row r="7234">
      <c r="A7234" s="127"/>
      <c r="B7234" s="127"/>
      <c r="C7234" s="127"/>
      <c r="D7234" s="127"/>
    </row>
    <row r="7235">
      <c r="A7235" s="127"/>
      <c r="B7235" s="127"/>
      <c r="C7235" s="127"/>
      <c r="D7235" s="127"/>
    </row>
    <row r="7236">
      <c r="A7236" s="127"/>
      <c r="B7236" s="127"/>
      <c r="C7236" s="127"/>
      <c r="D7236" s="127"/>
    </row>
    <row r="7237">
      <c r="A7237" s="127"/>
      <c r="B7237" s="127"/>
      <c r="C7237" s="127"/>
      <c r="D7237" s="127"/>
    </row>
    <row r="7238">
      <c r="A7238" s="127"/>
      <c r="B7238" s="127"/>
      <c r="C7238" s="127"/>
      <c r="D7238" s="127"/>
    </row>
    <row r="7239">
      <c r="A7239" s="127"/>
      <c r="B7239" s="127"/>
      <c r="C7239" s="127"/>
      <c r="D7239" s="127"/>
    </row>
    <row r="7240">
      <c r="A7240" s="127"/>
      <c r="B7240" s="127"/>
      <c r="C7240" s="127"/>
      <c r="D7240" s="127"/>
    </row>
    <row r="7241">
      <c r="A7241" s="127"/>
      <c r="B7241" s="127"/>
      <c r="C7241" s="127"/>
      <c r="D7241" s="127"/>
    </row>
    <row r="7242">
      <c r="A7242" s="127"/>
      <c r="B7242" s="127"/>
      <c r="C7242" s="127"/>
      <c r="D7242" s="127"/>
    </row>
    <row r="7243">
      <c r="A7243" s="127"/>
      <c r="B7243" s="127"/>
      <c r="C7243" s="127"/>
      <c r="D7243" s="127"/>
    </row>
    <row r="7244">
      <c r="A7244" s="127"/>
      <c r="B7244" s="127"/>
      <c r="C7244" s="127"/>
      <c r="D7244" s="127"/>
    </row>
    <row r="7245">
      <c r="A7245" s="127"/>
      <c r="B7245" s="127"/>
      <c r="C7245" s="127"/>
      <c r="D7245" s="127"/>
    </row>
    <row r="7246">
      <c r="A7246" s="127"/>
      <c r="B7246" s="127"/>
      <c r="C7246" s="127"/>
      <c r="D7246" s="127"/>
    </row>
    <row r="7247">
      <c r="A7247" s="127"/>
      <c r="B7247" s="127"/>
      <c r="C7247" s="127"/>
      <c r="D7247" s="127"/>
    </row>
    <row r="7248">
      <c r="A7248" s="127"/>
      <c r="B7248" s="127"/>
      <c r="C7248" s="127"/>
      <c r="D7248" s="127"/>
    </row>
    <row r="7249">
      <c r="A7249" s="127"/>
      <c r="B7249" s="127"/>
      <c r="C7249" s="127"/>
      <c r="D7249" s="127"/>
    </row>
    <row r="7250">
      <c r="A7250" s="127"/>
      <c r="B7250" s="127"/>
      <c r="C7250" s="127"/>
      <c r="D7250" s="127"/>
    </row>
    <row r="7251">
      <c r="A7251" s="127"/>
      <c r="B7251" s="127"/>
      <c r="C7251" s="127"/>
      <c r="D7251" s="127"/>
    </row>
    <row r="7252">
      <c r="A7252" s="127"/>
      <c r="B7252" s="127"/>
      <c r="C7252" s="127"/>
      <c r="D7252" s="127"/>
    </row>
    <row r="7253">
      <c r="A7253" s="127"/>
      <c r="B7253" s="127"/>
      <c r="C7253" s="127"/>
      <c r="D7253" s="127"/>
    </row>
    <row r="7254">
      <c r="A7254" s="127"/>
      <c r="B7254" s="127"/>
      <c r="C7254" s="127"/>
      <c r="D7254" s="127"/>
    </row>
    <row r="7255">
      <c r="A7255" s="127"/>
      <c r="B7255" s="127"/>
      <c r="C7255" s="127"/>
      <c r="D7255" s="127"/>
    </row>
    <row r="7256">
      <c r="A7256" s="127"/>
      <c r="B7256" s="127"/>
      <c r="C7256" s="127"/>
      <c r="D7256" s="127"/>
    </row>
    <row r="7257">
      <c r="A7257" s="127"/>
      <c r="B7257" s="127"/>
      <c r="C7257" s="127"/>
      <c r="D7257" s="127"/>
    </row>
    <row r="7258">
      <c r="A7258" s="127"/>
      <c r="B7258" s="127"/>
      <c r="C7258" s="127"/>
      <c r="D7258" s="127"/>
    </row>
    <row r="7259">
      <c r="A7259" s="127"/>
      <c r="B7259" s="127"/>
      <c r="C7259" s="127"/>
      <c r="D7259" s="127"/>
    </row>
    <row r="7260">
      <c r="A7260" s="127"/>
      <c r="B7260" s="127"/>
      <c r="C7260" s="127"/>
      <c r="D7260" s="127"/>
    </row>
    <row r="7261">
      <c r="A7261" s="127"/>
      <c r="B7261" s="127"/>
      <c r="C7261" s="127"/>
      <c r="D7261" s="127"/>
    </row>
    <row r="7262">
      <c r="A7262" s="127"/>
      <c r="B7262" s="127"/>
      <c r="C7262" s="127"/>
      <c r="D7262" s="127"/>
    </row>
    <row r="7263">
      <c r="A7263" s="127"/>
      <c r="B7263" s="127"/>
      <c r="C7263" s="127"/>
      <c r="D7263" s="127"/>
    </row>
    <row r="7264">
      <c r="A7264" s="127"/>
      <c r="B7264" s="127"/>
      <c r="C7264" s="127"/>
      <c r="D7264" s="127"/>
    </row>
    <row r="7265">
      <c r="A7265" s="127"/>
      <c r="B7265" s="127"/>
      <c r="C7265" s="127"/>
      <c r="D7265" s="127"/>
    </row>
    <row r="7266">
      <c r="A7266" s="127"/>
      <c r="B7266" s="127"/>
      <c r="C7266" s="127"/>
      <c r="D7266" s="127"/>
    </row>
    <row r="7267">
      <c r="A7267" s="127"/>
      <c r="B7267" s="127"/>
      <c r="C7267" s="127"/>
      <c r="D7267" s="127"/>
    </row>
    <row r="7268">
      <c r="A7268" s="127"/>
      <c r="B7268" s="127"/>
      <c r="C7268" s="127"/>
      <c r="D7268" s="127"/>
    </row>
    <row r="7269">
      <c r="A7269" s="127"/>
      <c r="B7269" s="127"/>
      <c r="C7269" s="127"/>
      <c r="D7269" s="127"/>
    </row>
    <row r="7270">
      <c r="A7270" s="127"/>
      <c r="B7270" s="127"/>
      <c r="C7270" s="127"/>
      <c r="D7270" s="127"/>
    </row>
    <row r="7271">
      <c r="A7271" s="127"/>
      <c r="B7271" s="127"/>
      <c r="C7271" s="127"/>
      <c r="D7271" s="127"/>
    </row>
    <row r="7272">
      <c r="A7272" s="127"/>
      <c r="B7272" s="127"/>
      <c r="C7272" s="127"/>
      <c r="D7272" s="127"/>
    </row>
    <row r="7273">
      <c r="A7273" s="127"/>
      <c r="B7273" s="127"/>
      <c r="C7273" s="127"/>
      <c r="D7273" s="127"/>
    </row>
    <row r="7274">
      <c r="A7274" s="127"/>
      <c r="B7274" s="127"/>
      <c r="C7274" s="127"/>
      <c r="D7274" s="127"/>
    </row>
    <row r="7275">
      <c r="A7275" s="127"/>
      <c r="B7275" s="127"/>
      <c r="C7275" s="127"/>
      <c r="D7275" s="127"/>
    </row>
    <row r="7276">
      <c r="A7276" s="127"/>
      <c r="B7276" s="127"/>
      <c r="C7276" s="127"/>
      <c r="D7276" s="127"/>
    </row>
    <row r="7277">
      <c r="A7277" s="127"/>
      <c r="B7277" s="127"/>
      <c r="C7277" s="127"/>
      <c r="D7277" s="127"/>
    </row>
    <row r="7278">
      <c r="A7278" s="127"/>
      <c r="B7278" s="127"/>
      <c r="C7278" s="127"/>
      <c r="D7278" s="127"/>
    </row>
    <row r="7279">
      <c r="A7279" s="127"/>
      <c r="B7279" s="127"/>
      <c r="C7279" s="127"/>
      <c r="D7279" s="127"/>
    </row>
    <row r="7280">
      <c r="A7280" s="127"/>
      <c r="B7280" s="127"/>
      <c r="C7280" s="127"/>
      <c r="D7280" s="127"/>
    </row>
    <row r="7281">
      <c r="A7281" s="127"/>
      <c r="B7281" s="127"/>
      <c r="C7281" s="127"/>
      <c r="D7281" s="127"/>
    </row>
    <row r="7282">
      <c r="A7282" s="127"/>
      <c r="B7282" s="127"/>
      <c r="C7282" s="127"/>
      <c r="D7282" s="127"/>
    </row>
    <row r="7283">
      <c r="A7283" s="127"/>
      <c r="B7283" s="127"/>
      <c r="C7283" s="127"/>
      <c r="D7283" s="127"/>
    </row>
    <row r="7284">
      <c r="A7284" s="127"/>
      <c r="B7284" s="127"/>
      <c r="C7284" s="127"/>
      <c r="D7284" s="127"/>
    </row>
    <row r="7285">
      <c r="A7285" s="127"/>
      <c r="B7285" s="127"/>
      <c r="C7285" s="127"/>
      <c r="D7285" s="127"/>
    </row>
    <row r="7286">
      <c r="A7286" s="127"/>
      <c r="B7286" s="127"/>
      <c r="C7286" s="127"/>
      <c r="D7286" s="127"/>
    </row>
    <row r="7287">
      <c r="A7287" s="127"/>
      <c r="B7287" s="127"/>
      <c r="C7287" s="127"/>
      <c r="D7287" s="127"/>
    </row>
    <row r="7288">
      <c r="A7288" s="127"/>
      <c r="B7288" s="127"/>
      <c r="C7288" s="127"/>
      <c r="D7288" s="127"/>
    </row>
    <row r="7289">
      <c r="A7289" s="127"/>
      <c r="B7289" s="127"/>
      <c r="C7289" s="127"/>
      <c r="D7289" s="127"/>
    </row>
    <row r="7290">
      <c r="A7290" s="127"/>
      <c r="B7290" s="127"/>
      <c r="C7290" s="127"/>
      <c r="D7290" s="127"/>
    </row>
    <row r="7291">
      <c r="A7291" s="127"/>
      <c r="B7291" s="127"/>
      <c r="C7291" s="127"/>
      <c r="D7291" s="127"/>
    </row>
    <row r="7292">
      <c r="A7292" s="127"/>
      <c r="B7292" s="127"/>
      <c r="C7292" s="127"/>
      <c r="D7292" s="127"/>
    </row>
    <row r="7293">
      <c r="A7293" s="127"/>
      <c r="B7293" s="127"/>
      <c r="C7293" s="127"/>
      <c r="D7293" s="127"/>
    </row>
    <row r="7294">
      <c r="A7294" s="127"/>
      <c r="B7294" s="127"/>
      <c r="C7294" s="127"/>
      <c r="D7294" s="127"/>
    </row>
    <row r="7295">
      <c r="A7295" s="127"/>
      <c r="B7295" s="127"/>
      <c r="C7295" s="127"/>
      <c r="D7295" s="127"/>
    </row>
    <row r="7296">
      <c r="A7296" s="127"/>
      <c r="B7296" s="127"/>
      <c r="C7296" s="127"/>
      <c r="D7296" s="127"/>
    </row>
    <row r="7297">
      <c r="A7297" s="127"/>
      <c r="B7297" s="127"/>
      <c r="C7297" s="127"/>
      <c r="D7297" s="127"/>
    </row>
    <row r="7298">
      <c r="A7298" s="127"/>
      <c r="B7298" s="127"/>
      <c r="C7298" s="127"/>
      <c r="D7298" s="127"/>
    </row>
    <row r="7299">
      <c r="A7299" s="127"/>
      <c r="B7299" s="127"/>
      <c r="C7299" s="127"/>
      <c r="D7299" s="127"/>
    </row>
    <row r="7300">
      <c r="A7300" s="127"/>
      <c r="B7300" s="127"/>
      <c r="C7300" s="127"/>
      <c r="D7300" s="127"/>
    </row>
    <row r="7301">
      <c r="A7301" s="127"/>
      <c r="B7301" s="127"/>
      <c r="C7301" s="127"/>
      <c r="D7301" s="127"/>
    </row>
    <row r="7302">
      <c r="A7302" s="127"/>
      <c r="B7302" s="127"/>
      <c r="C7302" s="127"/>
      <c r="D7302" s="127"/>
    </row>
    <row r="7303">
      <c r="A7303" s="127"/>
      <c r="B7303" s="127"/>
      <c r="C7303" s="127"/>
      <c r="D7303" s="127"/>
    </row>
    <row r="7304">
      <c r="A7304" s="127"/>
      <c r="B7304" s="127"/>
      <c r="C7304" s="127"/>
      <c r="D7304" s="127"/>
    </row>
    <row r="7305">
      <c r="A7305" s="127"/>
      <c r="B7305" s="127"/>
      <c r="C7305" s="127"/>
      <c r="D7305" s="127"/>
    </row>
    <row r="7306">
      <c r="A7306" s="127"/>
      <c r="B7306" s="127"/>
      <c r="C7306" s="127"/>
      <c r="D7306" s="127"/>
    </row>
    <row r="7307">
      <c r="A7307" s="127"/>
      <c r="B7307" s="127"/>
      <c r="C7307" s="127"/>
      <c r="D7307" s="127"/>
    </row>
    <row r="7308">
      <c r="A7308" s="127"/>
      <c r="B7308" s="127"/>
      <c r="C7308" s="127"/>
      <c r="D7308" s="127"/>
    </row>
    <row r="7309">
      <c r="A7309" s="127"/>
      <c r="B7309" s="127"/>
      <c r="C7309" s="127"/>
      <c r="D7309" s="127"/>
    </row>
    <row r="7310">
      <c r="A7310" s="127"/>
      <c r="B7310" s="127"/>
      <c r="C7310" s="127"/>
      <c r="D7310" s="127"/>
    </row>
    <row r="7311">
      <c r="A7311" s="127"/>
      <c r="B7311" s="127"/>
      <c r="C7311" s="127"/>
      <c r="D7311" s="127"/>
    </row>
    <row r="7312">
      <c r="A7312" s="127"/>
      <c r="B7312" s="127"/>
      <c r="C7312" s="127"/>
      <c r="D7312" s="127"/>
    </row>
    <row r="7313">
      <c r="A7313" s="127"/>
      <c r="B7313" s="127"/>
      <c r="C7313" s="127"/>
      <c r="D7313" s="127"/>
    </row>
    <row r="7314">
      <c r="A7314" s="127"/>
      <c r="B7314" s="127"/>
      <c r="C7314" s="127"/>
      <c r="D7314" s="127"/>
    </row>
    <row r="7315">
      <c r="A7315" s="127"/>
      <c r="B7315" s="127"/>
      <c r="C7315" s="127"/>
      <c r="D7315" s="127"/>
    </row>
    <row r="7316">
      <c r="A7316" s="127"/>
      <c r="B7316" s="127"/>
      <c r="C7316" s="127"/>
      <c r="D7316" s="127"/>
    </row>
    <row r="7317">
      <c r="A7317" s="127"/>
      <c r="B7317" s="127"/>
      <c r="C7317" s="127"/>
      <c r="D7317" s="127"/>
    </row>
    <row r="7318">
      <c r="A7318" s="127"/>
      <c r="B7318" s="127"/>
      <c r="C7318" s="127"/>
      <c r="D7318" s="127"/>
    </row>
    <row r="7319">
      <c r="A7319" s="127"/>
      <c r="B7319" s="127"/>
      <c r="C7319" s="127"/>
      <c r="D7319" s="127"/>
    </row>
    <row r="7320">
      <c r="A7320" s="127"/>
      <c r="B7320" s="127"/>
      <c r="C7320" s="127"/>
      <c r="D7320" s="127"/>
    </row>
    <row r="7321">
      <c r="A7321" s="127"/>
      <c r="B7321" s="127"/>
      <c r="C7321" s="127"/>
      <c r="D7321" s="127"/>
    </row>
    <row r="7322">
      <c r="A7322" s="127"/>
      <c r="B7322" s="127"/>
      <c r="C7322" s="127"/>
      <c r="D7322" s="127"/>
    </row>
    <row r="7323">
      <c r="A7323" s="127"/>
      <c r="B7323" s="127"/>
      <c r="C7323" s="127"/>
      <c r="D7323" s="127"/>
    </row>
    <row r="7324">
      <c r="A7324" s="127"/>
      <c r="B7324" s="127"/>
      <c r="C7324" s="127"/>
      <c r="D7324" s="127"/>
    </row>
    <row r="7325">
      <c r="A7325" s="127"/>
      <c r="B7325" s="127"/>
      <c r="C7325" s="127"/>
      <c r="D7325" s="127"/>
    </row>
    <row r="7326">
      <c r="A7326" s="127"/>
      <c r="B7326" s="127"/>
      <c r="C7326" s="127"/>
      <c r="D7326" s="127"/>
    </row>
    <row r="7327">
      <c r="A7327" s="127"/>
      <c r="B7327" s="127"/>
      <c r="C7327" s="127"/>
      <c r="D7327" s="127"/>
    </row>
    <row r="7328">
      <c r="A7328" s="127"/>
      <c r="B7328" s="127"/>
      <c r="C7328" s="127"/>
      <c r="D7328" s="127"/>
    </row>
    <row r="7329">
      <c r="A7329" s="127"/>
      <c r="B7329" s="127"/>
      <c r="C7329" s="127"/>
      <c r="D7329" s="127"/>
    </row>
    <row r="7330">
      <c r="A7330" s="127"/>
      <c r="B7330" s="127"/>
      <c r="C7330" s="127"/>
      <c r="D7330" s="127"/>
    </row>
    <row r="7331">
      <c r="A7331" s="127"/>
      <c r="B7331" s="127"/>
      <c r="C7331" s="127"/>
      <c r="D7331" s="127"/>
    </row>
    <row r="7332">
      <c r="A7332" s="127"/>
      <c r="B7332" s="127"/>
      <c r="C7332" s="127"/>
      <c r="D7332" s="127"/>
    </row>
    <row r="7333">
      <c r="A7333" s="127"/>
      <c r="B7333" s="127"/>
      <c r="C7333" s="127"/>
      <c r="D7333" s="127"/>
    </row>
    <row r="7334">
      <c r="A7334" s="127"/>
      <c r="B7334" s="127"/>
      <c r="C7334" s="127"/>
      <c r="D7334" s="127"/>
    </row>
    <row r="7335">
      <c r="A7335" s="127"/>
      <c r="B7335" s="127"/>
      <c r="C7335" s="127"/>
      <c r="D7335" s="127"/>
    </row>
    <row r="7336">
      <c r="A7336" s="127"/>
      <c r="B7336" s="127"/>
      <c r="C7336" s="127"/>
      <c r="D7336" s="127"/>
    </row>
    <row r="7337">
      <c r="A7337" s="127"/>
      <c r="B7337" s="127"/>
      <c r="C7337" s="127"/>
      <c r="D7337" s="127"/>
    </row>
    <row r="7338">
      <c r="A7338" s="127"/>
      <c r="B7338" s="127"/>
      <c r="C7338" s="127"/>
      <c r="D7338" s="127"/>
    </row>
    <row r="7339">
      <c r="A7339" s="127"/>
      <c r="B7339" s="127"/>
      <c r="C7339" s="127"/>
      <c r="D7339" s="127"/>
    </row>
    <row r="7340">
      <c r="A7340" s="127"/>
      <c r="B7340" s="127"/>
      <c r="C7340" s="127"/>
      <c r="D7340" s="127"/>
    </row>
    <row r="7341">
      <c r="A7341" s="127"/>
      <c r="B7341" s="127"/>
      <c r="C7341" s="127"/>
      <c r="D7341" s="127"/>
    </row>
    <row r="7342">
      <c r="A7342" s="127"/>
      <c r="B7342" s="127"/>
      <c r="C7342" s="127"/>
      <c r="D7342" s="127"/>
    </row>
    <row r="7343">
      <c r="A7343" s="127"/>
      <c r="B7343" s="127"/>
      <c r="C7343" s="127"/>
      <c r="D7343" s="127"/>
    </row>
    <row r="7344">
      <c r="A7344" s="127"/>
      <c r="B7344" s="127"/>
      <c r="C7344" s="127"/>
      <c r="D7344" s="127"/>
    </row>
    <row r="7345">
      <c r="A7345" s="127"/>
      <c r="B7345" s="127"/>
      <c r="C7345" s="127"/>
      <c r="D7345" s="127"/>
    </row>
    <row r="7346">
      <c r="A7346" s="127"/>
      <c r="B7346" s="127"/>
      <c r="C7346" s="127"/>
      <c r="D7346" s="127"/>
    </row>
    <row r="7347">
      <c r="A7347" s="127"/>
      <c r="B7347" s="127"/>
      <c r="C7347" s="127"/>
      <c r="D7347" s="127"/>
    </row>
    <row r="7348">
      <c r="A7348" s="127"/>
      <c r="B7348" s="127"/>
      <c r="C7348" s="127"/>
      <c r="D7348" s="127"/>
    </row>
    <row r="7349">
      <c r="A7349" s="127"/>
      <c r="B7349" s="127"/>
      <c r="C7349" s="127"/>
      <c r="D7349" s="127"/>
    </row>
    <row r="7350">
      <c r="A7350" s="127"/>
      <c r="B7350" s="127"/>
      <c r="C7350" s="127"/>
      <c r="D7350" s="127"/>
    </row>
    <row r="7351">
      <c r="A7351" s="127"/>
      <c r="B7351" s="127"/>
      <c r="C7351" s="127"/>
      <c r="D7351" s="127"/>
    </row>
    <row r="7352">
      <c r="A7352" s="127"/>
      <c r="B7352" s="127"/>
      <c r="C7352" s="127"/>
      <c r="D7352" s="127"/>
    </row>
    <row r="7353">
      <c r="A7353" s="127"/>
      <c r="B7353" s="127"/>
      <c r="C7353" s="127"/>
      <c r="D7353" s="127"/>
    </row>
    <row r="7354">
      <c r="A7354" s="127"/>
      <c r="B7354" s="127"/>
      <c r="C7354" s="127"/>
      <c r="D7354" s="127"/>
    </row>
    <row r="7355">
      <c r="A7355" s="127"/>
      <c r="B7355" s="127"/>
      <c r="C7355" s="127"/>
      <c r="D7355" s="127"/>
    </row>
    <row r="7356">
      <c r="A7356" s="127"/>
      <c r="B7356" s="127"/>
      <c r="C7356" s="127"/>
      <c r="D7356" s="127"/>
    </row>
    <row r="7357">
      <c r="A7357" s="127"/>
      <c r="B7357" s="127"/>
      <c r="C7357" s="127"/>
      <c r="D7357" s="127"/>
    </row>
    <row r="7358">
      <c r="A7358" s="127"/>
      <c r="B7358" s="127"/>
      <c r="C7358" s="127"/>
      <c r="D7358" s="127"/>
    </row>
    <row r="7359">
      <c r="A7359" s="127"/>
      <c r="B7359" s="127"/>
      <c r="C7359" s="127"/>
      <c r="D7359" s="127"/>
    </row>
    <row r="7360">
      <c r="A7360" s="127"/>
      <c r="B7360" s="127"/>
      <c r="C7360" s="127"/>
      <c r="D7360" s="127"/>
    </row>
    <row r="7361">
      <c r="A7361" s="127"/>
      <c r="B7361" s="127"/>
      <c r="C7361" s="127"/>
      <c r="D7361" s="127"/>
    </row>
    <row r="7362">
      <c r="A7362" s="127"/>
      <c r="B7362" s="127"/>
      <c r="C7362" s="127"/>
      <c r="D7362" s="127"/>
    </row>
    <row r="7363">
      <c r="A7363" s="127"/>
      <c r="B7363" s="127"/>
      <c r="C7363" s="127"/>
      <c r="D7363" s="127"/>
    </row>
    <row r="7364">
      <c r="A7364" s="127"/>
      <c r="B7364" s="127"/>
      <c r="C7364" s="127"/>
      <c r="D7364" s="127"/>
    </row>
    <row r="7365">
      <c r="A7365" s="127"/>
      <c r="B7365" s="127"/>
      <c r="C7365" s="127"/>
      <c r="D7365" s="127"/>
    </row>
    <row r="7366">
      <c r="A7366" s="127"/>
      <c r="B7366" s="127"/>
      <c r="C7366" s="127"/>
      <c r="D7366" s="127"/>
    </row>
    <row r="7367">
      <c r="A7367" s="127"/>
      <c r="B7367" s="127"/>
      <c r="C7367" s="127"/>
      <c r="D7367" s="127"/>
    </row>
    <row r="7368">
      <c r="A7368" s="127"/>
      <c r="B7368" s="127"/>
      <c r="C7368" s="127"/>
      <c r="D7368" s="127"/>
    </row>
    <row r="7369">
      <c r="A7369" s="127"/>
      <c r="B7369" s="127"/>
      <c r="C7369" s="127"/>
      <c r="D7369" s="127"/>
    </row>
    <row r="7370">
      <c r="A7370" s="127"/>
      <c r="B7370" s="127"/>
      <c r="C7370" s="127"/>
      <c r="D7370" s="127"/>
    </row>
    <row r="7371">
      <c r="A7371" s="127"/>
      <c r="B7371" s="127"/>
      <c r="C7371" s="127"/>
      <c r="D7371" s="127"/>
    </row>
    <row r="7372">
      <c r="A7372" s="127"/>
      <c r="B7372" s="127"/>
      <c r="C7372" s="127"/>
      <c r="D7372" s="127"/>
    </row>
    <row r="7373">
      <c r="A7373" s="127"/>
      <c r="B7373" s="127"/>
      <c r="C7373" s="127"/>
      <c r="D7373" s="127"/>
    </row>
    <row r="7374">
      <c r="A7374" s="127"/>
      <c r="B7374" s="127"/>
      <c r="C7374" s="127"/>
      <c r="D7374" s="127"/>
    </row>
    <row r="7375">
      <c r="A7375" s="127"/>
      <c r="B7375" s="127"/>
      <c r="C7375" s="127"/>
      <c r="D7375" s="127"/>
    </row>
    <row r="7376">
      <c r="A7376" s="127"/>
      <c r="B7376" s="127"/>
      <c r="C7376" s="127"/>
      <c r="D7376" s="127"/>
    </row>
    <row r="7377">
      <c r="A7377" s="127"/>
      <c r="B7377" s="127"/>
      <c r="C7377" s="127"/>
      <c r="D7377" s="127"/>
    </row>
    <row r="7378">
      <c r="A7378" s="127"/>
      <c r="B7378" s="127"/>
      <c r="C7378" s="127"/>
      <c r="D7378" s="127"/>
    </row>
    <row r="7379">
      <c r="A7379" s="127"/>
      <c r="B7379" s="127"/>
      <c r="C7379" s="127"/>
      <c r="D7379" s="127"/>
    </row>
    <row r="7380">
      <c r="A7380" s="127"/>
      <c r="B7380" s="127"/>
      <c r="C7380" s="127"/>
      <c r="D7380" s="127"/>
    </row>
    <row r="7381">
      <c r="A7381" s="127"/>
      <c r="B7381" s="127"/>
      <c r="C7381" s="127"/>
      <c r="D7381" s="127"/>
    </row>
    <row r="7382">
      <c r="A7382" s="127"/>
      <c r="B7382" s="127"/>
      <c r="C7382" s="127"/>
      <c r="D7382" s="127"/>
    </row>
    <row r="7383">
      <c r="A7383" s="127"/>
      <c r="B7383" s="127"/>
      <c r="C7383" s="127"/>
      <c r="D7383" s="127"/>
    </row>
    <row r="7384">
      <c r="A7384" s="127"/>
      <c r="B7384" s="127"/>
      <c r="C7384" s="127"/>
      <c r="D7384" s="127"/>
    </row>
    <row r="7385">
      <c r="A7385" s="127"/>
      <c r="B7385" s="127"/>
      <c r="C7385" s="127"/>
      <c r="D7385" s="127"/>
    </row>
    <row r="7386">
      <c r="A7386" s="127"/>
      <c r="B7386" s="127"/>
      <c r="C7386" s="127"/>
      <c r="D7386" s="127"/>
    </row>
    <row r="7387">
      <c r="A7387" s="127"/>
      <c r="B7387" s="127"/>
      <c r="C7387" s="127"/>
      <c r="D7387" s="127"/>
    </row>
    <row r="7388">
      <c r="A7388" s="127"/>
      <c r="B7388" s="127"/>
      <c r="C7388" s="127"/>
      <c r="D7388" s="127"/>
    </row>
    <row r="7389">
      <c r="A7389" s="127"/>
      <c r="B7389" s="127"/>
      <c r="C7389" s="127"/>
      <c r="D7389" s="127"/>
    </row>
    <row r="7390">
      <c r="A7390" s="127"/>
      <c r="B7390" s="127"/>
      <c r="C7390" s="127"/>
      <c r="D7390" s="127"/>
    </row>
    <row r="7391">
      <c r="A7391" s="127"/>
      <c r="B7391" s="127"/>
      <c r="C7391" s="127"/>
      <c r="D7391" s="127"/>
    </row>
    <row r="7392">
      <c r="A7392" s="127"/>
      <c r="B7392" s="127"/>
      <c r="C7392" s="127"/>
      <c r="D7392" s="127"/>
    </row>
    <row r="7393">
      <c r="A7393" s="127"/>
      <c r="B7393" s="127"/>
      <c r="C7393" s="127"/>
      <c r="D7393" s="127"/>
    </row>
    <row r="7394">
      <c r="A7394" s="127"/>
      <c r="B7394" s="127"/>
      <c r="C7394" s="127"/>
      <c r="D7394" s="127"/>
    </row>
    <row r="7395">
      <c r="A7395" s="127"/>
      <c r="B7395" s="127"/>
      <c r="C7395" s="127"/>
      <c r="D7395" s="127"/>
    </row>
    <row r="7396">
      <c r="A7396" s="127"/>
      <c r="B7396" s="127"/>
      <c r="C7396" s="127"/>
      <c r="D7396" s="127"/>
    </row>
    <row r="7397">
      <c r="A7397" s="127"/>
      <c r="B7397" s="127"/>
      <c r="C7397" s="127"/>
      <c r="D7397" s="127"/>
    </row>
    <row r="7398">
      <c r="A7398" s="127"/>
      <c r="B7398" s="127"/>
      <c r="C7398" s="127"/>
      <c r="D7398" s="127"/>
    </row>
    <row r="7399">
      <c r="A7399" s="127"/>
      <c r="B7399" s="127"/>
      <c r="C7399" s="127"/>
      <c r="D7399" s="127"/>
    </row>
    <row r="7400">
      <c r="A7400" s="127"/>
      <c r="B7400" s="127"/>
      <c r="C7400" s="127"/>
      <c r="D7400" s="127"/>
    </row>
    <row r="7401">
      <c r="A7401" s="127"/>
      <c r="B7401" s="127"/>
      <c r="C7401" s="127"/>
      <c r="D7401" s="127"/>
    </row>
    <row r="7402">
      <c r="A7402" s="127"/>
      <c r="B7402" s="127"/>
      <c r="C7402" s="127"/>
      <c r="D7402" s="127"/>
    </row>
    <row r="7403">
      <c r="A7403" s="127"/>
      <c r="B7403" s="127"/>
      <c r="C7403" s="127"/>
      <c r="D7403" s="127"/>
    </row>
    <row r="7404">
      <c r="A7404" s="127"/>
      <c r="B7404" s="127"/>
      <c r="C7404" s="127"/>
      <c r="D7404" s="127"/>
    </row>
    <row r="7405">
      <c r="A7405" s="127"/>
      <c r="B7405" s="127"/>
      <c r="C7405" s="127"/>
      <c r="D7405" s="127"/>
    </row>
    <row r="7406">
      <c r="A7406" s="127"/>
      <c r="B7406" s="127"/>
      <c r="C7406" s="127"/>
      <c r="D7406" s="127"/>
    </row>
    <row r="7407">
      <c r="A7407" s="127"/>
      <c r="B7407" s="127"/>
      <c r="C7407" s="127"/>
      <c r="D7407" s="127"/>
    </row>
    <row r="7408">
      <c r="A7408" s="127"/>
      <c r="B7408" s="127"/>
      <c r="C7408" s="127"/>
      <c r="D7408" s="127"/>
    </row>
    <row r="7409">
      <c r="A7409" s="127"/>
      <c r="B7409" s="127"/>
      <c r="C7409" s="127"/>
      <c r="D7409" s="127"/>
    </row>
    <row r="7410">
      <c r="A7410" s="127"/>
      <c r="B7410" s="127"/>
      <c r="C7410" s="127"/>
      <c r="D7410" s="127"/>
    </row>
    <row r="7411">
      <c r="A7411" s="127"/>
      <c r="B7411" s="127"/>
      <c r="C7411" s="127"/>
      <c r="D7411" s="127"/>
    </row>
    <row r="7412">
      <c r="A7412" s="127"/>
      <c r="B7412" s="127"/>
      <c r="C7412" s="127"/>
      <c r="D7412" s="127"/>
    </row>
    <row r="7413">
      <c r="A7413" s="127"/>
      <c r="B7413" s="127"/>
      <c r="C7413" s="127"/>
      <c r="D7413" s="127"/>
    </row>
    <row r="7414">
      <c r="A7414" s="127"/>
      <c r="B7414" s="127"/>
      <c r="C7414" s="127"/>
      <c r="D7414" s="127"/>
    </row>
    <row r="7415">
      <c r="A7415" s="127"/>
      <c r="B7415" s="127"/>
      <c r="C7415" s="127"/>
      <c r="D7415" s="127"/>
    </row>
    <row r="7416">
      <c r="A7416" s="127"/>
      <c r="B7416" s="127"/>
      <c r="C7416" s="127"/>
      <c r="D7416" s="127"/>
    </row>
    <row r="7417">
      <c r="A7417" s="127"/>
      <c r="B7417" s="127"/>
      <c r="C7417" s="127"/>
      <c r="D7417" s="127"/>
    </row>
    <row r="7418">
      <c r="A7418" s="127"/>
      <c r="B7418" s="127"/>
      <c r="C7418" s="127"/>
      <c r="D7418" s="127"/>
    </row>
    <row r="7419">
      <c r="A7419" s="127"/>
      <c r="B7419" s="127"/>
      <c r="C7419" s="127"/>
      <c r="D7419" s="127"/>
    </row>
    <row r="7420">
      <c r="A7420" s="127"/>
      <c r="B7420" s="127"/>
      <c r="C7420" s="127"/>
      <c r="D7420" s="127"/>
    </row>
    <row r="7421">
      <c r="A7421" s="127"/>
      <c r="B7421" s="127"/>
      <c r="C7421" s="127"/>
      <c r="D7421" s="127"/>
    </row>
    <row r="7422">
      <c r="A7422" s="127"/>
      <c r="B7422" s="127"/>
      <c r="C7422" s="127"/>
      <c r="D7422" s="127"/>
    </row>
    <row r="7423">
      <c r="A7423" s="127"/>
      <c r="B7423" s="127"/>
      <c r="C7423" s="127"/>
      <c r="D7423" s="127"/>
    </row>
    <row r="7424">
      <c r="A7424" s="127"/>
      <c r="B7424" s="127"/>
      <c r="C7424" s="127"/>
      <c r="D7424" s="127"/>
    </row>
    <row r="7425">
      <c r="A7425" s="127"/>
      <c r="B7425" s="127"/>
      <c r="C7425" s="127"/>
      <c r="D7425" s="127"/>
    </row>
    <row r="7426">
      <c r="A7426" s="127"/>
      <c r="B7426" s="127"/>
      <c r="C7426" s="127"/>
      <c r="D7426" s="127"/>
    </row>
    <row r="7427">
      <c r="A7427" s="127"/>
      <c r="B7427" s="127"/>
      <c r="C7427" s="127"/>
      <c r="D7427" s="127"/>
    </row>
    <row r="7428">
      <c r="A7428" s="127"/>
      <c r="B7428" s="127"/>
      <c r="C7428" s="127"/>
      <c r="D7428" s="127"/>
    </row>
    <row r="7429">
      <c r="A7429" s="127"/>
      <c r="B7429" s="127"/>
      <c r="C7429" s="127"/>
      <c r="D7429" s="127"/>
    </row>
    <row r="7430">
      <c r="A7430" s="127"/>
      <c r="B7430" s="127"/>
      <c r="C7430" s="127"/>
      <c r="D7430" s="127"/>
    </row>
    <row r="7431">
      <c r="A7431" s="127"/>
      <c r="B7431" s="127"/>
      <c r="C7431" s="127"/>
      <c r="D7431" s="127"/>
    </row>
    <row r="7432">
      <c r="A7432" s="127"/>
      <c r="B7432" s="127"/>
      <c r="C7432" s="127"/>
      <c r="D7432" s="127"/>
    </row>
    <row r="7433">
      <c r="A7433" s="127"/>
      <c r="B7433" s="127"/>
      <c r="C7433" s="127"/>
      <c r="D7433" s="127"/>
    </row>
    <row r="7434">
      <c r="A7434" s="127"/>
      <c r="B7434" s="127"/>
      <c r="C7434" s="127"/>
      <c r="D7434" s="127"/>
    </row>
    <row r="7435">
      <c r="A7435" s="127"/>
      <c r="B7435" s="127"/>
      <c r="C7435" s="127"/>
      <c r="D7435" s="127"/>
    </row>
    <row r="7436">
      <c r="A7436" s="127"/>
      <c r="B7436" s="127"/>
      <c r="C7436" s="127"/>
      <c r="D7436" s="127"/>
    </row>
    <row r="7437">
      <c r="A7437" s="127"/>
      <c r="B7437" s="127"/>
      <c r="C7437" s="127"/>
      <c r="D7437" s="127"/>
    </row>
    <row r="7438">
      <c r="A7438" s="127"/>
      <c r="B7438" s="127"/>
      <c r="C7438" s="127"/>
      <c r="D7438" s="127"/>
    </row>
    <row r="7439">
      <c r="A7439" s="127"/>
      <c r="B7439" s="127"/>
      <c r="C7439" s="127"/>
      <c r="D7439" s="127"/>
    </row>
    <row r="7440">
      <c r="A7440" s="127"/>
      <c r="B7440" s="127"/>
      <c r="C7440" s="127"/>
      <c r="D7440" s="127"/>
    </row>
    <row r="7441">
      <c r="A7441" s="127"/>
      <c r="B7441" s="127"/>
      <c r="C7441" s="127"/>
      <c r="D7441" s="127"/>
    </row>
    <row r="7442">
      <c r="A7442" s="127"/>
      <c r="B7442" s="127"/>
      <c r="C7442" s="127"/>
      <c r="D7442" s="127"/>
    </row>
    <row r="7443">
      <c r="A7443" s="127"/>
      <c r="B7443" s="127"/>
      <c r="C7443" s="127"/>
      <c r="D7443" s="127"/>
    </row>
    <row r="7444">
      <c r="A7444" s="127"/>
      <c r="B7444" s="127"/>
      <c r="C7444" s="127"/>
      <c r="D7444" s="127"/>
    </row>
    <row r="7445">
      <c r="A7445" s="127"/>
      <c r="B7445" s="127"/>
      <c r="C7445" s="127"/>
      <c r="D7445" s="127"/>
    </row>
    <row r="7446">
      <c r="A7446" s="127"/>
      <c r="B7446" s="127"/>
      <c r="C7446" s="127"/>
      <c r="D7446" s="127"/>
    </row>
    <row r="7447">
      <c r="A7447" s="127"/>
      <c r="B7447" s="127"/>
      <c r="C7447" s="127"/>
      <c r="D7447" s="127"/>
    </row>
    <row r="7448">
      <c r="A7448" s="127"/>
      <c r="B7448" s="127"/>
      <c r="C7448" s="127"/>
      <c r="D7448" s="127"/>
    </row>
    <row r="7449">
      <c r="A7449" s="127"/>
      <c r="B7449" s="127"/>
      <c r="C7449" s="127"/>
      <c r="D7449" s="127"/>
    </row>
    <row r="7450">
      <c r="A7450" s="127"/>
      <c r="B7450" s="127"/>
      <c r="C7450" s="127"/>
      <c r="D7450" s="127"/>
    </row>
    <row r="7451">
      <c r="A7451" s="127"/>
      <c r="B7451" s="127"/>
      <c r="C7451" s="127"/>
      <c r="D7451" s="127"/>
    </row>
    <row r="7452">
      <c r="A7452" s="127"/>
      <c r="B7452" s="127"/>
      <c r="C7452" s="127"/>
      <c r="D7452" s="127"/>
    </row>
    <row r="7453">
      <c r="A7453" s="127"/>
      <c r="B7453" s="127"/>
      <c r="C7453" s="127"/>
      <c r="D7453" s="127"/>
    </row>
    <row r="7454">
      <c r="A7454" s="127"/>
      <c r="B7454" s="127"/>
      <c r="C7454" s="127"/>
      <c r="D7454" s="127"/>
    </row>
    <row r="7455">
      <c r="A7455" s="127"/>
      <c r="B7455" s="127"/>
      <c r="C7455" s="127"/>
      <c r="D7455" s="127"/>
    </row>
    <row r="7456">
      <c r="A7456" s="127"/>
      <c r="B7456" s="127"/>
      <c r="C7456" s="127"/>
      <c r="D7456" s="127"/>
    </row>
    <row r="7457">
      <c r="A7457" s="127"/>
      <c r="B7457" s="127"/>
      <c r="C7457" s="127"/>
      <c r="D7457" s="127"/>
    </row>
    <row r="7458">
      <c r="A7458" s="127"/>
      <c r="B7458" s="127"/>
      <c r="C7458" s="127"/>
      <c r="D7458" s="127"/>
    </row>
    <row r="7459">
      <c r="A7459" s="127"/>
      <c r="B7459" s="127"/>
      <c r="C7459" s="127"/>
      <c r="D7459" s="127"/>
    </row>
    <row r="7460">
      <c r="A7460" s="127"/>
      <c r="B7460" s="127"/>
      <c r="C7460" s="127"/>
      <c r="D7460" s="127"/>
    </row>
    <row r="7461">
      <c r="A7461" s="127"/>
      <c r="B7461" s="127"/>
      <c r="C7461" s="127"/>
      <c r="D7461" s="127"/>
    </row>
    <row r="7462">
      <c r="A7462" s="127"/>
      <c r="B7462" s="127"/>
      <c r="C7462" s="127"/>
      <c r="D7462" s="127"/>
    </row>
    <row r="7463">
      <c r="A7463" s="127"/>
      <c r="B7463" s="127"/>
      <c r="C7463" s="127"/>
      <c r="D7463" s="127"/>
    </row>
    <row r="7464">
      <c r="A7464" s="127"/>
      <c r="B7464" s="127"/>
      <c r="C7464" s="127"/>
      <c r="D7464" s="127"/>
    </row>
    <row r="7465">
      <c r="A7465" s="127"/>
      <c r="B7465" s="127"/>
      <c r="C7465" s="127"/>
      <c r="D7465" s="127"/>
    </row>
    <row r="7466">
      <c r="A7466" s="127"/>
      <c r="B7466" s="127"/>
      <c r="C7466" s="127"/>
      <c r="D7466" s="127"/>
    </row>
    <row r="7467">
      <c r="A7467" s="127"/>
      <c r="B7467" s="127"/>
      <c r="C7467" s="127"/>
      <c r="D7467" s="127"/>
    </row>
    <row r="7468">
      <c r="A7468" s="127"/>
      <c r="B7468" s="127"/>
      <c r="C7468" s="127"/>
      <c r="D7468" s="127"/>
    </row>
    <row r="7469">
      <c r="A7469" s="127"/>
      <c r="B7469" s="127"/>
      <c r="C7469" s="127"/>
      <c r="D7469" s="127"/>
    </row>
    <row r="7470">
      <c r="A7470" s="127"/>
      <c r="B7470" s="127"/>
      <c r="C7470" s="127"/>
      <c r="D7470" s="127"/>
    </row>
    <row r="7471">
      <c r="A7471" s="127"/>
      <c r="B7471" s="127"/>
      <c r="C7471" s="127"/>
      <c r="D7471" s="127"/>
    </row>
    <row r="7472">
      <c r="A7472" s="127"/>
      <c r="B7472" s="127"/>
      <c r="C7472" s="127"/>
      <c r="D7472" s="127"/>
    </row>
    <row r="7473">
      <c r="A7473" s="127"/>
      <c r="B7473" s="127"/>
      <c r="C7473" s="127"/>
      <c r="D7473" s="127"/>
    </row>
    <row r="7474">
      <c r="A7474" s="127"/>
      <c r="B7474" s="127"/>
      <c r="C7474" s="127"/>
      <c r="D7474" s="127"/>
    </row>
    <row r="7475">
      <c r="A7475" s="127"/>
      <c r="B7475" s="127"/>
      <c r="C7475" s="127"/>
      <c r="D7475" s="127"/>
    </row>
    <row r="7476">
      <c r="A7476" s="127"/>
      <c r="B7476" s="127"/>
      <c r="C7476" s="127"/>
      <c r="D7476" s="127"/>
    </row>
    <row r="7477">
      <c r="A7477" s="127"/>
      <c r="B7477" s="127"/>
      <c r="C7477" s="127"/>
      <c r="D7477" s="127"/>
    </row>
    <row r="7478">
      <c r="A7478" s="127"/>
      <c r="B7478" s="127"/>
      <c r="C7478" s="127"/>
      <c r="D7478" s="127"/>
    </row>
    <row r="7479">
      <c r="A7479" s="127"/>
      <c r="B7479" s="127"/>
      <c r="C7479" s="127"/>
      <c r="D7479" s="127"/>
    </row>
    <row r="7480">
      <c r="A7480" s="127"/>
      <c r="B7480" s="127"/>
      <c r="C7480" s="127"/>
      <c r="D7480" s="127"/>
    </row>
    <row r="7481">
      <c r="A7481" s="127"/>
      <c r="B7481" s="127"/>
      <c r="C7481" s="127"/>
      <c r="D7481" s="127"/>
    </row>
    <row r="7482">
      <c r="A7482" s="127"/>
      <c r="B7482" s="127"/>
      <c r="C7482" s="127"/>
      <c r="D7482" s="127"/>
    </row>
    <row r="7483">
      <c r="A7483" s="127"/>
      <c r="B7483" s="127"/>
      <c r="C7483" s="127"/>
      <c r="D7483" s="127"/>
    </row>
    <row r="7484">
      <c r="A7484" s="127"/>
      <c r="B7484" s="127"/>
      <c r="C7484" s="127"/>
      <c r="D7484" s="127"/>
    </row>
    <row r="7485">
      <c r="A7485" s="127"/>
      <c r="B7485" s="127"/>
      <c r="C7485" s="127"/>
      <c r="D7485" s="127"/>
    </row>
    <row r="7486">
      <c r="A7486" s="127"/>
      <c r="B7486" s="127"/>
      <c r="C7486" s="127"/>
      <c r="D7486" s="127"/>
    </row>
    <row r="7487">
      <c r="A7487" s="127"/>
      <c r="B7487" s="127"/>
      <c r="C7487" s="127"/>
      <c r="D7487" s="127"/>
    </row>
    <row r="7488">
      <c r="A7488" s="127"/>
      <c r="B7488" s="127"/>
      <c r="C7488" s="127"/>
      <c r="D7488" s="127"/>
    </row>
    <row r="7489">
      <c r="A7489" s="127"/>
      <c r="B7489" s="127"/>
      <c r="C7489" s="127"/>
      <c r="D7489" s="127"/>
    </row>
    <row r="7490">
      <c r="A7490" s="127"/>
      <c r="B7490" s="127"/>
      <c r="C7490" s="127"/>
      <c r="D7490" s="127"/>
    </row>
    <row r="7491">
      <c r="A7491" s="127"/>
      <c r="B7491" s="127"/>
      <c r="C7491" s="127"/>
      <c r="D7491" s="127"/>
    </row>
    <row r="7492">
      <c r="A7492" s="127"/>
      <c r="B7492" s="127"/>
      <c r="C7492" s="127"/>
      <c r="D7492" s="127"/>
    </row>
    <row r="7493">
      <c r="A7493" s="127"/>
      <c r="B7493" s="127"/>
      <c r="C7493" s="127"/>
      <c r="D7493" s="127"/>
    </row>
    <row r="7494">
      <c r="A7494" s="127"/>
      <c r="B7494" s="127"/>
      <c r="C7494" s="127"/>
      <c r="D7494" s="127"/>
    </row>
    <row r="7495">
      <c r="A7495" s="127"/>
      <c r="B7495" s="127"/>
      <c r="C7495" s="127"/>
      <c r="D7495" s="127"/>
    </row>
    <row r="7496">
      <c r="A7496" s="127"/>
      <c r="B7496" s="127"/>
      <c r="C7496" s="127"/>
      <c r="D7496" s="127"/>
    </row>
    <row r="7497">
      <c r="A7497" s="127"/>
      <c r="B7497" s="127"/>
      <c r="C7497" s="127"/>
      <c r="D7497" s="127"/>
    </row>
    <row r="7498">
      <c r="A7498" s="127"/>
      <c r="B7498" s="127"/>
      <c r="C7498" s="127"/>
      <c r="D7498" s="127"/>
    </row>
    <row r="7499">
      <c r="A7499" s="127"/>
      <c r="B7499" s="127"/>
      <c r="C7499" s="127"/>
      <c r="D7499" s="127"/>
    </row>
    <row r="7500">
      <c r="A7500" s="127"/>
      <c r="B7500" s="127"/>
      <c r="C7500" s="127"/>
      <c r="D7500" s="127"/>
    </row>
    <row r="7501">
      <c r="A7501" s="127"/>
      <c r="B7501" s="127"/>
      <c r="C7501" s="127"/>
      <c r="D7501" s="127"/>
    </row>
    <row r="7502">
      <c r="A7502" s="127"/>
      <c r="B7502" s="127"/>
      <c r="C7502" s="127"/>
      <c r="D7502" s="127"/>
    </row>
    <row r="7503">
      <c r="A7503" s="127"/>
      <c r="B7503" s="127"/>
      <c r="C7503" s="127"/>
      <c r="D7503" s="127"/>
    </row>
    <row r="7504">
      <c r="A7504" s="127"/>
      <c r="B7504" s="127"/>
      <c r="C7504" s="127"/>
      <c r="D7504" s="127"/>
    </row>
    <row r="7505">
      <c r="A7505" s="127"/>
      <c r="B7505" s="127"/>
      <c r="C7505" s="127"/>
      <c r="D7505" s="127"/>
    </row>
    <row r="7506">
      <c r="A7506" s="127"/>
      <c r="B7506" s="127"/>
      <c r="C7506" s="127"/>
      <c r="D7506" s="127"/>
    </row>
    <row r="7507">
      <c r="A7507" s="127"/>
      <c r="B7507" s="127"/>
      <c r="C7507" s="127"/>
      <c r="D7507" s="127"/>
    </row>
    <row r="7508">
      <c r="A7508" s="127"/>
      <c r="B7508" s="127"/>
      <c r="C7508" s="127"/>
      <c r="D7508" s="127"/>
    </row>
    <row r="7509">
      <c r="A7509" s="127"/>
      <c r="B7509" s="127"/>
      <c r="C7509" s="127"/>
      <c r="D7509" s="127"/>
    </row>
    <row r="7510">
      <c r="A7510" s="127"/>
      <c r="B7510" s="127"/>
      <c r="C7510" s="127"/>
      <c r="D7510" s="127"/>
    </row>
    <row r="7511">
      <c r="A7511" s="127"/>
      <c r="B7511" s="127"/>
      <c r="C7511" s="127"/>
      <c r="D7511" s="127"/>
    </row>
    <row r="7512">
      <c r="A7512" s="127"/>
      <c r="B7512" s="127"/>
      <c r="C7512" s="127"/>
      <c r="D7512" s="127"/>
    </row>
    <row r="7513">
      <c r="A7513" s="127"/>
      <c r="B7513" s="127"/>
      <c r="C7513" s="127"/>
      <c r="D7513" s="127"/>
    </row>
    <row r="7514">
      <c r="A7514" s="127"/>
      <c r="B7514" s="127"/>
      <c r="C7514" s="127"/>
      <c r="D7514" s="127"/>
    </row>
    <row r="7515">
      <c r="A7515" s="127"/>
      <c r="B7515" s="127"/>
      <c r="C7515" s="127"/>
      <c r="D7515" s="127"/>
    </row>
    <row r="7516">
      <c r="A7516" s="127"/>
      <c r="B7516" s="127"/>
      <c r="C7516" s="127"/>
      <c r="D7516" s="127"/>
    </row>
    <row r="7517">
      <c r="A7517" s="127"/>
      <c r="B7517" s="127"/>
      <c r="C7517" s="127"/>
      <c r="D7517" s="127"/>
    </row>
    <row r="7518">
      <c r="A7518" s="127"/>
      <c r="B7518" s="127"/>
      <c r="C7518" s="127"/>
      <c r="D7518" s="127"/>
    </row>
    <row r="7519">
      <c r="A7519" s="127"/>
      <c r="B7519" s="127"/>
      <c r="C7519" s="127"/>
      <c r="D7519" s="127"/>
    </row>
    <row r="7520">
      <c r="A7520" s="127"/>
      <c r="B7520" s="127"/>
      <c r="C7520" s="127"/>
      <c r="D7520" s="127"/>
    </row>
    <row r="7521">
      <c r="A7521" s="127"/>
      <c r="B7521" s="127"/>
      <c r="C7521" s="127"/>
      <c r="D7521" s="127"/>
    </row>
    <row r="7522">
      <c r="A7522" s="127"/>
      <c r="B7522" s="127"/>
      <c r="C7522" s="127"/>
      <c r="D7522" s="127"/>
    </row>
    <row r="7523">
      <c r="A7523" s="127"/>
      <c r="B7523" s="127"/>
      <c r="C7523" s="127"/>
      <c r="D7523" s="127"/>
    </row>
    <row r="7524">
      <c r="A7524" s="127"/>
      <c r="B7524" s="127"/>
      <c r="C7524" s="127"/>
      <c r="D7524" s="127"/>
    </row>
    <row r="7525">
      <c r="A7525" s="127"/>
      <c r="B7525" s="127"/>
      <c r="C7525" s="127"/>
      <c r="D7525" s="127"/>
    </row>
    <row r="7526">
      <c r="A7526" s="127"/>
      <c r="B7526" s="127"/>
      <c r="C7526" s="127"/>
      <c r="D7526" s="127"/>
    </row>
    <row r="7527">
      <c r="A7527" s="127"/>
      <c r="B7527" s="127"/>
      <c r="C7527" s="127"/>
      <c r="D7527" s="127"/>
    </row>
    <row r="7528">
      <c r="A7528" s="127"/>
      <c r="B7528" s="127"/>
      <c r="C7528" s="127"/>
      <c r="D7528" s="127"/>
    </row>
    <row r="7529">
      <c r="A7529" s="127"/>
      <c r="B7529" s="127"/>
      <c r="C7529" s="127"/>
      <c r="D7529" s="127"/>
    </row>
    <row r="7530">
      <c r="A7530" s="127"/>
      <c r="B7530" s="127"/>
      <c r="C7530" s="127"/>
      <c r="D7530" s="127"/>
    </row>
    <row r="7531">
      <c r="A7531" s="127"/>
      <c r="B7531" s="127"/>
      <c r="C7531" s="127"/>
      <c r="D7531" s="127"/>
    </row>
    <row r="7532">
      <c r="A7532" s="127"/>
      <c r="B7532" s="127"/>
      <c r="C7532" s="127"/>
      <c r="D7532" s="127"/>
    </row>
    <row r="7533">
      <c r="A7533" s="127"/>
      <c r="B7533" s="127"/>
      <c r="C7533" s="127"/>
      <c r="D7533" s="127"/>
    </row>
    <row r="7534">
      <c r="A7534" s="127"/>
      <c r="B7534" s="127"/>
      <c r="C7534" s="127"/>
      <c r="D7534" s="127"/>
    </row>
    <row r="7535">
      <c r="A7535" s="127"/>
      <c r="B7535" s="127"/>
      <c r="C7535" s="127"/>
      <c r="D7535" s="127"/>
    </row>
    <row r="7536">
      <c r="A7536" s="127"/>
      <c r="B7536" s="127"/>
      <c r="C7536" s="127"/>
      <c r="D7536" s="127"/>
    </row>
    <row r="7537">
      <c r="A7537" s="127"/>
      <c r="B7537" s="127"/>
      <c r="C7537" s="127"/>
      <c r="D7537" s="127"/>
    </row>
    <row r="7538">
      <c r="A7538" s="127"/>
      <c r="B7538" s="127"/>
      <c r="C7538" s="127"/>
      <c r="D7538" s="127"/>
    </row>
    <row r="7539">
      <c r="A7539" s="127"/>
      <c r="B7539" s="127"/>
      <c r="C7539" s="127"/>
      <c r="D7539" s="127"/>
    </row>
    <row r="7540">
      <c r="A7540" s="127"/>
      <c r="B7540" s="127"/>
      <c r="C7540" s="127"/>
      <c r="D7540" s="127"/>
    </row>
    <row r="7541">
      <c r="A7541" s="127"/>
      <c r="B7541" s="127"/>
      <c r="C7541" s="127"/>
      <c r="D7541" s="127"/>
    </row>
    <row r="7542">
      <c r="A7542" s="127"/>
      <c r="B7542" s="127"/>
      <c r="C7542" s="127"/>
      <c r="D7542" s="127"/>
    </row>
    <row r="7543">
      <c r="A7543" s="127"/>
      <c r="B7543" s="127"/>
      <c r="C7543" s="127"/>
      <c r="D7543" s="127"/>
    </row>
    <row r="7544">
      <c r="A7544" s="127"/>
      <c r="B7544" s="127"/>
      <c r="C7544" s="127"/>
      <c r="D7544" s="127"/>
    </row>
    <row r="7545">
      <c r="A7545" s="127"/>
      <c r="B7545" s="127"/>
      <c r="C7545" s="127"/>
      <c r="D7545" s="127"/>
    </row>
    <row r="7546">
      <c r="A7546" s="127"/>
      <c r="B7546" s="127"/>
      <c r="C7546" s="127"/>
      <c r="D7546" s="127"/>
    </row>
    <row r="7547">
      <c r="A7547" s="127"/>
      <c r="B7547" s="127"/>
      <c r="C7547" s="127"/>
      <c r="D7547" s="127"/>
    </row>
    <row r="7548">
      <c r="A7548" s="127"/>
      <c r="B7548" s="127"/>
      <c r="C7548" s="127"/>
      <c r="D7548" s="127"/>
    </row>
    <row r="7549">
      <c r="A7549" s="127"/>
      <c r="B7549" s="127"/>
      <c r="C7549" s="127"/>
      <c r="D7549" s="127"/>
    </row>
    <row r="7550">
      <c r="A7550" s="127"/>
      <c r="B7550" s="127"/>
      <c r="C7550" s="127"/>
      <c r="D7550" s="127"/>
    </row>
    <row r="7551">
      <c r="A7551" s="127"/>
      <c r="B7551" s="127"/>
      <c r="C7551" s="127"/>
      <c r="D7551" s="127"/>
    </row>
    <row r="7552">
      <c r="A7552" s="127"/>
      <c r="B7552" s="127"/>
      <c r="C7552" s="127"/>
      <c r="D7552" s="127"/>
    </row>
    <row r="7553">
      <c r="A7553" s="127"/>
      <c r="B7553" s="127"/>
      <c r="C7553" s="127"/>
      <c r="D7553" s="127"/>
    </row>
    <row r="7554">
      <c r="A7554" s="127"/>
      <c r="B7554" s="127"/>
      <c r="C7554" s="127"/>
      <c r="D7554" s="127"/>
    </row>
    <row r="7555">
      <c r="A7555" s="127"/>
      <c r="B7555" s="127"/>
      <c r="C7555" s="127"/>
      <c r="D7555" s="127"/>
    </row>
    <row r="7556">
      <c r="A7556" s="127"/>
      <c r="B7556" s="127"/>
      <c r="C7556" s="127"/>
      <c r="D7556" s="127"/>
    </row>
    <row r="7557">
      <c r="A7557" s="127"/>
      <c r="B7557" s="127"/>
      <c r="C7557" s="127"/>
      <c r="D7557" s="127"/>
    </row>
    <row r="7558">
      <c r="A7558" s="127"/>
      <c r="B7558" s="127"/>
      <c r="C7558" s="127"/>
      <c r="D7558" s="127"/>
    </row>
    <row r="7559">
      <c r="A7559" s="127"/>
      <c r="B7559" s="127"/>
      <c r="C7559" s="127"/>
      <c r="D7559" s="127"/>
    </row>
    <row r="7560">
      <c r="A7560" s="127"/>
      <c r="B7560" s="127"/>
      <c r="C7560" s="127"/>
      <c r="D7560" s="127"/>
    </row>
    <row r="7561">
      <c r="A7561" s="127"/>
      <c r="B7561" s="127"/>
      <c r="C7561" s="127"/>
      <c r="D7561" s="127"/>
    </row>
    <row r="7562">
      <c r="A7562" s="127"/>
      <c r="B7562" s="127"/>
      <c r="C7562" s="127"/>
      <c r="D7562" s="127"/>
    </row>
    <row r="7563">
      <c r="A7563" s="127"/>
      <c r="B7563" s="127"/>
      <c r="C7563" s="127"/>
      <c r="D7563" s="127"/>
    </row>
    <row r="7564">
      <c r="A7564" s="127"/>
      <c r="B7564" s="127"/>
      <c r="C7564" s="127"/>
      <c r="D7564" s="127"/>
    </row>
    <row r="7565">
      <c r="A7565" s="127"/>
      <c r="B7565" s="127"/>
      <c r="C7565" s="127"/>
      <c r="D7565" s="127"/>
    </row>
    <row r="7566">
      <c r="A7566" s="127"/>
      <c r="B7566" s="127"/>
      <c r="C7566" s="127"/>
      <c r="D7566" s="127"/>
    </row>
    <row r="7567">
      <c r="A7567" s="127"/>
      <c r="B7567" s="127"/>
      <c r="C7567" s="127"/>
      <c r="D7567" s="127"/>
    </row>
    <row r="7568">
      <c r="A7568" s="127"/>
      <c r="B7568" s="127"/>
      <c r="C7568" s="127"/>
      <c r="D7568" s="127"/>
    </row>
    <row r="7569">
      <c r="A7569" s="127"/>
      <c r="B7569" s="127"/>
      <c r="C7569" s="127"/>
      <c r="D7569" s="127"/>
    </row>
    <row r="7570">
      <c r="A7570" s="127"/>
      <c r="B7570" s="127"/>
      <c r="C7570" s="127"/>
      <c r="D7570" s="127"/>
    </row>
    <row r="7571">
      <c r="A7571" s="127"/>
      <c r="B7571" s="127"/>
      <c r="C7571" s="127"/>
      <c r="D7571" s="127"/>
    </row>
    <row r="7572">
      <c r="A7572" s="127"/>
      <c r="B7572" s="127"/>
      <c r="C7572" s="127"/>
      <c r="D7572" s="127"/>
    </row>
    <row r="7573">
      <c r="A7573" s="127"/>
      <c r="B7573" s="127"/>
      <c r="C7573" s="127"/>
      <c r="D7573" s="127"/>
    </row>
    <row r="7574">
      <c r="A7574" s="127"/>
      <c r="B7574" s="127"/>
      <c r="C7574" s="127"/>
      <c r="D7574" s="127"/>
    </row>
    <row r="7575">
      <c r="A7575" s="127"/>
      <c r="B7575" s="127"/>
      <c r="C7575" s="127"/>
      <c r="D7575" s="127"/>
    </row>
    <row r="7576">
      <c r="A7576" s="127"/>
      <c r="B7576" s="127"/>
      <c r="C7576" s="127"/>
      <c r="D7576" s="127"/>
    </row>
    <row r="7577">
      <c r="A7577" s="127"/>
      <c r="B7577" s="127"/>
      <c r="C7577" s="127"/>
      <c r="D7577" s="127"/>
    </row>
    <row r="7578">
      <c r="A7578" s="127"/>
      <c r="B7578" s="127"/>
      <c r="C7578" s="127"/>
      <c r="D7578" s="127"/>
    </row>
    <row r="7579">
      <c r="A7579" s="127"/>
      <c r="B7579" s="127"/>
      <c r="C7579" s="127"/>
      <c r="D7579" s="127"/>
    </row>
    <row r="7580">
      <c r="A7580" s="127"/>
      <c r="B7580" s="127"/>
      <c r="C7580" s="127"/>
      <c r="D7580" s="127"/>
    </row>
    <row r="7581">
      <c r="A7581" s="127"/>
      <c r="B7581" s="127"/>
      <c r="C7581" s="127"/>
      <c r="D7581" s="127"/>
    </row>
    <row r="7582">
      <c r="A7582" s="127"/>
      <c r="B7582" s="127"/>
      <c r="C7582" s="127"/>
      <c r="D7582" s="127"/>
    </row>
    <row r="7583">
      <c r="A7583" s="127"/>
      <c r="B7583" s="127"/>
      <c r="C7583" s="127"/>
      <c r="D7583" s="127"/>
    </row>
    <row r="7584">
      <c r="A7584" s="127"/>
      <c r="B7584" s="127"/>
      <c r="C7584" s="127"/>
      <c r="D7584" s="127"/>
    </row>
    <row r="7585">
      <c r="A7585" s="127"/>
      <c r="B7585" s="127"/>
      <c r="C7585" s="127"/>
      <c r="D7585" s="127"/>
    </row>
    <row r="7586">
      <c r="A7586" s="127"/>
      <c r="B7586" s="127"/>
      <c r="C7586" s="127"/>
      <c r="D7586" s="127"/>
    </row>
    <row r="7587">
      <c r="A7587" s="127"/>
      <c r="B7587" s="127"/>
      <c r="C7587" s="127"/>
      <c r="D7587" s="127"/>
    </row>
    <row r="7588">
      <c r="A7588" s="127"/>
      <c r="B7588" s="127"/>
      <c r="C7588" s="127"/>
      <c r="D7588" s="127"/>
    </row>
    <row r="7589">
      <c r="A7589" s="127"/>
      <c r="B7589" s="127"/>
      <c r="C7589" s="127"/>
      <c r="D7589" s="127"/>
    </row>
    <row r="7590">
      <c r="A7590" s="127"/>
      <c r="B7590" s="127"/>
      <c r="C7590" s="127"/>
      <c r="D7590" s="127"/>
    </row>
    <row r="7591">
      <c r="A7591" s="127"/>
      <c r="B7591" s="127"/>
      <c r="C7591" s="127"/>
      <c r="D7591" s="127"/>
    </row>
    <row r="7592">
      <c r="A7592" s="127"/>
      <c r="B7592" s="127"/>
      <c r="C7592" s="127"/>
      <c r="D7592" s="127"/>
    </row>
    <row r="7593">
      <c r="A7593" s="127"/>
      <c r="B7593" s="127"/>
      <c r="C7593" s="127"/>
      <c r="D7593" s="127"/>
    </row>
    <row r="7594">
      <c r="A7594" s="127"/>
      <c r="B7594" s="127"/>
      <c r="C7594" s="127"/>
      <c r="D7594" s="127"/>
    </row>
    <row r="7595">
      <c r="A7595" s="127"/>
      <c r="B7595" s="127"/>
      <c r="C7595" s="127"/>
      <c r="D7595" s="127"/>
    </row>
    <row r="7596">
      <c r="A7596" s="127"/>
      <c r="B7596" s="127"/>
      <c r="C7596" s="127"/>
      <c r="D7596" s="127"/>
    </row>
    <row r="7597">
      <c r="A7597" s="127"/>
      <c r="B7597" s="127"/>
      <c r="C7597" s="127"/>
      <c r="D7597" s="127"/>
    </row>
    <row r="7598">
      <c r="A7598" s="127"/>
      <c r="B7598" s="127"/>
      <c r="C7598" s="127"/>
      <c r="D7598" s="127"/>
    </row>
    <row r="7599">
      <c r="A7599" s="127"/>
      <c r="B7599" s="127"/>
      <c r="C7599" s="127"/>
      <c r="D7599" s="127"/>
    </row>
    <row r="7600">
      <c r="A7600" s="127"/>
      <c r="B7600" s="127"/>
      <c r="C7600" s="127"/>
      <c r="D7600" s="127"/>
    </row>
    <row r="7601">
      <c r="A7601" s="127"/>
      <c r="B7601" s="127"/>
      <c r="C7601" s="127"/>
      <c r="D7601" s="127"/>
    </row>
    <row r="7602">
      <c r="A7602" s="127"/>
      <c r="B7602" s="127"/>
      <c r="C7602" s="127"/>
      <c r="D7602" s="127"/>
    </row>
    <row r="7603">
      <c r="A7603" s="127"/>
      <c r="B7603" s="127"/>
      <c r="C7603" s="127"/>
      <c r="D7603" s="127"/>
    </row>
    <row r="7604">
      <c r="A7604" s="127"/>
      <c r="B7604" s="127"/>
      <c r="C7604" s="127"/>
      <c r="D7604" s="127"/>
    </row>
    <row r="7605">
      <c r="A7605" s="127"/>
      <c r="B7605" s="127"/>
      <c r="C7605" s="127"/>
      <c r="D7605" s="127"/>
    </row>
    <row r="7606">
      <c r="A7606" s="127"/>
      <c r="B7606" s="127"/>
      <c r="C7606" s="127"/>
      <c r="D7606" s="127"/>
    </row>
    <row r="7607">
      <c r="A7607" s="127"/>
      <c r="B7607" s="127"/>
      <c r="C7607" s="127"/>
      <c r="D7607" s="127"/>
    </row>
    <row r="7608">
      <c r="A7608" s="127"/>
      <c r="B7608" s="127"/>
      <c r="C7608" s="127"/>
      <c r="D7608" s="127"/>
    </row>
    <row r="7609">
      <c r="A7609" s="127"/>
      <c r="B7609" s="127"/>
      <c r="C7609" s="127"/>
      <c r="D7609" s="127"/>
    </row>
    <row r="7610">
      <c r="A7610" s="127"/>
      <c r="B7610" s="127"/>
      <c r="C7610" s="127"/>
      <c r="D7610" s="127"/>
    </row>
    <row r="7611">
      <c r="A7611" s="127"/>
      <c r="B7611" s="127"/>
      <c r="C7611" s="127"/>
      <c r="D7611" s="127"/>
    </row>
    <row r="7612">
      <c r="A7612" s="127"/>
      <c r="B7612" s="127"/>
      <c r="C7612" s="127"/>
      <c r="D7612" s="127"/>
    </row>
    <row r="7613">
      <c r="A7613" s="127"/>
      <c r="B7613" s="127"/>
      <c r="C7613" s="127"/>
      <c r="D7613" s="127"/>
    </row>
    <row r="7614">
      <c r="A7614" s="127"/>
      <c r="B7614" s="127"/>
      <c r="C7614" s="127"/>
      <c r="D7614" s="127"/>
    </row>
    <row r="7615">
      <c r="A7615" s="127"/>
      <c r="B7615" s="127"/>
      <c r="C7615" s="127"/>
      <c r="D7615" s="127"/>
    </row>
    <row r="7616">
      <c r="A7616" s="127"/>
      <c r="B7616" s="127"/>
      <c r="C7616" s="127"/>
      <c r="D7616" s="127"/>
    </row>
    <row r="7617">
      <c r="A7617" s="127"/>
      <c r="B7617" s="127"/>
      <c r="C7617" s="127"/>
      <c r="D7617" s="127"/>
    </row>
    <row r="7618">
      <c r="A7618" s="127"/>
      <c r="B7618" s="127"/>
      <c r="C7618" s="127"/>
      <c r="D7618" s="127"/>
    </row>
    <row r="7619">
      <c r="A7619" s="127"/>
      <c r="B7619" s="127"/>
      <c r="C7619" s="127"/>
      <c r="D7619" s="127"/>
    </row>
    <row r="7620">
      <c r="A7620" s="127"/>
      <c r="B7620" s="127"/>
      <c r="C7620" s="127"/>
      <c r="D7620" s="127"/>
    </row>
    <row r="7621">
      <c r="A7621" s="127"/>
      <c r="B7621" s="127"/>
      <c r="C7621" s="127"/>
      <c r="D7621" s="127"/>
    </row>
    <row r="7622">
      <c r="A7622" s="127"/>
      <c r="B7622" s="127"/>
      <c r="C7622" s="127"/>
      <c r="D7622" s="127"/>
    </row>
    <row r="7623">
      <c r="A7623" s="127"/>
      <c r="B7623" s="127"/>
      <c r="C7623" s="127"/>
      <c r="D7623" s="127"/>
    </row>
    <row r="7624">
      <c r="A7624" s="127"/>
      <c r="B7624" s="127"/>
      <c r="C7624" s="127"/>
      <c r="D7624" s="127"/>
    </row>
    <row r="7625">
      <c r="A7625" s="127"/>
      <c r="B7625" s="127"/>
      <c r="C7625" s="127"/>
      <c r="D7625" s="127"/>
    </row>
    <row r="7626">
      <c r="A7626" s="127"/>
      <c r="B7626" s="127"/>
      <c r="C7626" s="127"/>
      <c r="D7626" s="127"/>
    </row>
    <row r="7627">
      <c r="A7627" s="127"/>
      <c r="B7627" s="127"/>
      <c r="C7627" s="127"/>
      <c r="D7627" s="127"/>
    </row>
    <row r="7628">
      <c r="A7628" s="127"/>
      <c r="B7628" s="127"/>
      <c r="C7628" s="127"/>
      <c r="D7628" s="127"/>
    </row>
    <row r="7629">
      <c r="A7629" s="127"/>
      <c r="B7629" s="127"/>
      <c r="C7629" s="127"/>
      <c r="D7629" s="127"/>
    </row>
    <row r="7630">
      <c r="A7630" s="127"/>
      <c r="B7630" s="127"/>
      <c r="C7630" s="127"/>
      <c r="D7630" s="127"/>
    </row>
    <row r="7631">
      <c r="A7631" s="127"/>
      <c r="B7631" s="127"/>
      <c r="C7631" s="127"/>
      <c r="D7631" s="127"/>
    </row>
    <row r="7632">
      <c r="A7632" s="127"/>
      <c r="B7632" s="127"/>
      <c r="C7632" s="127"/>
      <c r="D7632" s="127"/>
    </row>
    <row r="7633">
      <c r="A7633" s="127"/>
      <c r="B7633" s="127"/>
      <c r="C7633" s="127"/>
      <c r="D7633" s="127"/>
    </row>
    <row r="7634">
      <c r="A7634" s="127"/>
      <c r="B7634" s="127"/>
      <c r="C7634" s="127"/>
      <c r="D7634" s="127"/>
    </row>
    <row r="7635">
      <c r="A7635" s="127"/>
      <c r="B7635" s="127"/>
      <c r="C7635" s="127"/>
      <c r="D7635" s="127"/>
    </row>
    <row r="7636">
      <c r="A7636" s="127"/>
      <c r="B7636" s="127"/>
      <c r="C7636" s="127"/>
      <c r="D7636" s="127"/>
    </row>
    <row r="7637">
      <c r="A7637" s="127"/>
      <c r="B7637" s="127"/>
      <c r="C7637" s="127"/>
      <c r="D7637" s="127"/>
    </row>
    <row r="7638">
      <c r="A7638" s="127"/>
      <c r="B7638" s="127"/>
      <c r="C7638" s="127"/>
      <c r="D7638" s="127"/>
    </row>
    <row r="7639">
      <c r="A7639" s="127"/>
      <c r="B7639" s="127"/>
      <c r="C7639" s="127"/>
      <c r="D7639" s="127"/>
    </row>
    <row r="7640">
      <c r="A7640" s="127"/>
      <c r="B7640" s="127"/>
      <c r="C7640" s="127"/>
      <c r="D7640" s="127"/>
    </row>
    <row r="7641">
      <c r="A7641" s="127"/>
      <c r="B7641" s="127"/>
      <c r="C7641" s="127"/>
      <c r="D7641" s="127"/>
    </row>
    <row r="7642">
      <c r="A7642" s="127"/>
      <c r="B7642" s="127"/>
      <c r="C7642" s="127"/>
      <c r="D7642" s="127"/>
    </row>
    <row r="7643">
      <c r="A7643" s="127"/>
      <c r="B7643" s="127"/>
      <c r="C7643" s="127"/>
      <c r="D7643" s="127"/>
    </row>
    <row r="7644">
      <c r="A7644" s="127"/>
      <c r="B7644" s="127"/>
      <c r="C7644" s="127"/>
      <c r="D7644" s="127"/>
    </row>
    <row r="7645">
      <c r="A7645" s="127"/>
      <c r="B7645" s="127"/>
      <c r="C7645" s="127"/>
      <c r="D7645" s="127"/>
    </row>
    <row r="7646">
      <c r="A7646" s="127"/>
      <c r="B7646" s="127"/>
      <c r="C7646" s="127"/>
      <c r="D7646" s="127"/>
    </row>
    <row r="7647">
      <c r="A7647" s="127"/>
      <c r="B7647" s="127"/>
      <c r="C7647" s="127"/>
      <c r="D7647" s="127"/>
    </row>
    <row r="7648">
      <c r="A7648" s="127"/>
      <c r="B7648" s="127"/>
      <c r="C7648" s="127"/>
      <c r="D7648" s="127"/>
    </row>
    <row r="7649">
      <c r="A7649" s="127"/>
      <c r="B7649" s="127"/>
      <c r="C7649" s="127"/>
      <c r="D7649" s="127"/>
    </row>
    <row r="7650">
      <c r="A7650" s="127"/>
      <c r="B7650" s="127"/>
      <c r="C7650" s="127"/>
      <c r="D7650" s="127"/>
    </row>
    <row r="7651">
      <c r="A7651" s="127"/>
      <c r="B7651" s="127"/>
      <c r="C7651" s="127"/>
      <c r="D7651" s="127"/>
    </row>
    <row r="7652">
      <c r="A7652" s="127"/>
      <c r="B7652" s="127"/>
      <c r="C7652" s="127"/>
      <c r="D7652" s="127"/>
    </row>
    <row r="7653">
      <c r="A7653" s="127"/>
      <c r="B7653" s="127"/>
      <c r="C7653" s="127"/>
      <c r="D7653" s="127"/>
    </row>
    <row r="7654">
      <c r="A7654" s="127"/>
      <c r="B7654" s="127"/>
      <c r="C7654" s="127"/>
      <c r="D7654" s="127"/>
    </row>
    <row r="7655">
      <c r="A7655" s="127"/>
      <c r="B7655" s="127"/>
      <c r="C7655" s="127"/>
      <c r="D7655" s="127"/>
    </row>
    <row r="7656">
      <c r="A7656" s="127"/>
      <c r="B7656" s="127"/>
      <c r="C7656" s="127"/>
      <c r="D7656" s="127"/>
    </row>
    <row r="7657">
      <c r="A7657" s="127"/>
      <c r="B7657" s="127"/>
      <c r="C7657" s="127"/>
      <c r="D7657" s="127"/>
    </row>
    <row r="7658">
      <c r="A7658" s="127"/>
      <c r="B7658" s="127"/>
      <c r="C7658" s="127"/>
      <c r="D7658" s="127"/>
    </row>
    <row r="7659">
      <c r="A7659" s="127"/>
      <c r="B7659" s="127"/>
      <c r="C7659" s="127"/>
      <c r="D7659" s="127"/>
    </row>
    <row r="7660">
      <c r="A7660" s="127"/>
      <c r="B7660" s="127"/>
      <c r="C7660" s="127"/>
      <c r="D7660" s="127"/>
    </row>
    <row r="7661">
      <c r="A7661" s="127"/>
      <c r="B7661" s="127"/>
      <c r="C7661" s="127"/>
      <c r="D7661" s="127"/>
    </row>
    <row r="7662">
      <c r="A7662" s="127"/>
      <c r="B7662" s="127"/>
      <c r="C7662" s="127"/>
      <c r="D7662" s="127"/>
    </row>
    <row r="7663">
      <c r="A7663" s="127"/>
      <c r="B7663" s="127"/>
      <c r="C7663" s="127"/>
      <c r="D7663" s="127"/>
    </row>
    <row r="7664">
      <c r="A7664" s="127"/>
      <c r="B7664" s="127"/>
      <c r="C7664" s="127"/>
      <c r="D7664" s="127"/>
    </row>
    <row r="7665">
      <c r="A7665" s="127"/>
      <c r="B7665" s="127"/>
      <c r="C7665" s="127"/>
      <c r="D7665" s="127"/>
    </row>
    <row r="7666">
      <c r="A7666" s="127"/>
      <c r="B7666" s="127"/>
      <c r="C7666" s="127"/>
      <c r="D7666" s="127"/>
    </row>
    <row r="7667">
      <c r="A7667" s="127"/>
      <c r="B7667" s="127"/>
      <c r="C7667" s="127"/>
      <c r="D7667" s="127"/>
    </row>
    <row r="7668">
      <c r="A7668" s="127"/>
      <c r="B7668" s="127"/>
      <c r="C7668" s="127"/>
      <c r="D7668" s="127"/>
    </row>
    <row r="7669">
      <c r="A7669" s="127"/>
      <c r="B7669" s="127"/>
      <c r="C7669" s="127"/>
      <c r="D7669" s="127"/>
    </row>
    <row r="7670">
      <c r="A7670" s="127"/>
      <c r="B7670" s="127"/>
      <c r="C7670" s="127"/>
      <c r="D7670" s="127"/>
    </row>
    <row r="7671">
      <c r="A7671" s="127"/>
      <c r="B7671" s="127"/>
      <c r="C7671" s="127"/>
      <c r="D7671" s="127"/>
    </row>
    <row r="7672">
      <c r="A7672" s="127"/>
      <c r="B7672" s="127"/>
      <c r="C7672" s="127"/>
      <c r="D7672" s="127"/>
    </row>
    <row r="7673">
      <c r="A7673" s="127"/>
      <c r="B7673" s="127"/>
      <c r="C7673" s="127"/>
      <c r="D7673" s="127"/>
    </row>
    <row r="7674">
      <c r="A7674" s="127"/>
      <c r="B7674" s="127"/>
      <c r="C7674" s="127"/>
      <c r="D7674" s="127"/>
    </row>
    <row r="7675">
      <c r="A7675" s="127"/>
      <c r="B7675" s="127"/>
      <c r="C7675" s="127"/>
      <c r="D7675" s="127"/>
    </row>
    <row r="7676">
      <c r="A7676" s="127"/>
      <c r="B7676" s="127"/>
      <c r="C7676" s="127"/>
      <c r="D7676" s="127"/>
    </row>
    <row r="7677">
      <c r="A7677" s="127"/>
      <c r="B7677" s="127"/>
      <c r="C7677" s="127"/>
      <c r="D7677" s="127"/>
    </row>
    <row r="7678">
      <c r="A7678" s="127"/>
      <c r="B7678" s="127"/>
      <c r="C7678" s="127"/>
      <c r="D7678" s="127"/>
    </row>
    <row r="7679">
      <c r="A7679" s="127"/>
      <c r="B7679" s="127"/>
      <c r="C7679" s="127"/>
      <c r="D7679" s="127"/>
    </row>
    <row r="7680">
      <c r="A7680" s="127"/>
      <c r="B7680" s="127"/>
      <c r="C7680" s="127"/>
      <c r="D7680" s="127"/>
    </row>
    <row r="7681">
      <c r="A7681" s="127"/>
      <c r="B7681" s="127"/>
      <c r="C7681" s="127"/>
      <c r="D7681" s="127"/>
    </row>
    <row r="7682">
      <c r="A7682" s="127"/>
      <c r="B7682" s="127"/>
      <c r="C7682" s="127"/>
      <c r="D7682" s="127"/>
    </row>
    <row r="7683">
      <c r="A7683" s="127"/>
      <c r="B7683" s="127"/>
      <c r="C7683" s="127"/>
      <c r="D7683" s="127"/>
    </row>
    <row r="7684">
      <c r="A7684" s="127"/>
      <c r="B7684" s="127"/>
      <c r="C7684" s="127"/>
      <c r="D7684" s="127"/>
    </row>
    <row r="7685">
      <c r="A7685" s="127"/>
      <c r="B7685" s="127"/>
      <c r="C7685" s="127"/>
      <c r="D7685" s="127"/>
    </row>
    <row r="7686">
      <c r="A7686" s="127"/>
      <c r="B7686" s="127"/>
      <c r="C7686" s="127"/>
      <c r="D7686" s="127"/>
    </row>
    <row r="7687">
      <c r="A7687" s="127"/>
      <c r="B7687" s="127"/>
      <c r="C7687" s="127"/>
      <c r="D7687" s="127"/>
    </row>
    <row r="7688">
      <c r="A7688" s="127"/>
      <c r="B7688" s="127"/>
      <c r="C7688" s="127"/>
      <c r="D7688" s="127"/>
    </row>
    <row r="7689">
      <c r="A7689" s="127"/>
      <c r="B7689" s="127"/>
      <c r="C7689" s="127"/>
      <c r="D7689" s="127"/>
    </row>
    <row r="7690">
      <c r="A7690" s="127"/>
      <c r="B7690" s="127"/>
      <c r="C7690" s="127"/>
      <c r="D7690" s="127"/>
    </row>
    <row r="7691">
      <c r="A7691" s="127"/>
      <c r="B7691" s="127"/>
      <c r="C7691" s="127"/>
      <c r="D7691" s="127"/>
    </row>
    <row r="7692">
      <c r="A7692" s="127"/>
      <c r="B7692" s="127"/>
      <c r="C7692" s="127"/>
      <c r="D7692" s="127"/>
    </row>
    <row r="7693">
      <c r="A7693" s="127"/>
      <c r="B7693" s="127"/>
      <c r="C7693" s="127"/>
      <c r="D7693" s="127"/>
    </row>
    <row r="7694">
      <c r="A7694" s="127"/>
      <c r="B7694" s="127"/>
      <c r="C7694" s="127"/>
      <c r="D7694" s="127"/>
    </row>
    <row r="7695">
      <c r="A7695" s="127"/>
      <c r="B7695" s="127"/>
      <c r="C7695" s="127"/>
      <c r="D7695" s="127"/>
    </row>
    <row r="7696">
      <c r="A7696" s="127"/>
      <c r="B7696" s="127"/>
      <c r="C7696" s="127"/>
      <c r="D7696" s="127"/>
    </row>
    <row r="7697">
      <c r="A7697" s="127"/>
      <c r="B7697" s="127"/>
      <c r="C7697" s="127"/>
      <c r="D7697" s="127"/>
    </row>
    <row r="7698">
      <c r="A7698" s="127"/>
      <c r="B7698" s="127"/>
      <c r="C7698" s="127"/>
      <c r="D7698" s="127"/>
    </row>
    <row r="7699">
      <c r="A7699" s="127"/>
      <c r="B7699" s="127"/>
      <c r="C7699" s="127"/>
      <c r="D7699" s="127"/>
    </row>
    <row r="7700">
      <c r="A7700" s="127"/>
      <c r="B7700" s="127"/>
      <c r="C7700" s="127"/>
      <c r="D7700" s="127"/>
    </row>
    <row r="7701">
      <c r="A7701" s="127"/>
      <c r="B7701" s="127"/>
      <c r="C7701" s="127"/>
      <c r="D7701" s="127"/>
    </row>
    <row r="7702">
      <c r="A7702" s="127"/>
      <c r="B7702" s="127"/>
      <c r="C7702" s="127"/>
      <c r="D7702" s="127"/>
    </row>
    <row r="7703">
      <c r="A7703" s="127"/>
      <c r="B7703" s="127"/>
      <c r="C7703" s="127"/>
      <c r="D7703" s="127"/>
    </row>
    <row r="7704">
      <c r="A7704" s="127"/>
      <c r="B7704" s="127"/>
      <c r="C7704" s="127"/>
      <c r="D7704" s="127"/>
    </row>
    <row r="7705">
      <c r="A7705" s="127"/>
      <c r="B7705" s="127"/>
      <c r="C7705" s="127"/>
      <c r="D7705" s="127"/>
    </row>
    <row r="7706">
      <c r="A7706" s="127"/>
      <c r="B7706" s="127"/>
      <c r="C7706" s="127"/>
      <c r="D7706" s="127"/>
    </row>
    <row r="7707">
      <c r="A7707" s="127"/>
      <c r="B7707" s="127"/>
      <c r="C7707" s="127"/>
      <c r="D7707" s="127"/>
    </row>
    <row r="7708">
      <c r="A7708" s="127"/>
      <c r="B7708" s="127"/>
      <c r="C7708" s="127"/>
      <c r="D7708" s="127"/>
    </row>
    <row r="7709">
      <c r="A7709" s="127"/>
      <c r="B7709" s="127"/>
      <c r="C7709" s="127"/>
      <c r="D7709" s="127"/>
    </row>
    <row r="7710">
      <c r="A7710" s="127"/>
      <c r="B7710" s="127"/>
      <c r="C7710" s="127"/>
      <c r="D7710" s="127"/>
    </row>
    <row r="7711">
      <c r="A7711" s="127"/>
      <c r="B7711" s="127"/>
      <c r="C7711" s="127"/>
      <c r="D7711" s="127"/>
    </row>
    <row r="7712">
      <c r="A7712" s="127"/>
      <c r="B7712" s="127"/>
      <c r="C7712" s="127"/>
      <c r="D7712" s="127"/>
    </row>
    <row r="7713">
      <c r="A7713" s="127"/>
      <c r="B7713" s="127"/>
      <c r="C7713" s="127"/>
      <c r="D7713" s="127"/>
    </row>
    <row r="7714">
      <c r="A7714" s="127"/>
      <c r="B7714" s="127"/>
      <c r="C7714" s="127"/>
      <c r="D7714" s="127"/>
    </row>
    <row r="7715">
      <c r="A7715" s="127"/>
      <c r="B7715" s="127"/>
      <c r="C7715" s="127"/>
      <c r="D7715" s="127"/>
    </row>
    <row r="7716">
      <c r="A7716" s="127"/>
      <c r="B7716" s="127"/>
      <c r="C7716" s="127"/>
      <c r="D7716" s="127"/>
    </row>
    <row r="7717">
      <c r="A7717" s="127"/>
      <c r="B7717" s="127"/>
      <c r="C7717" s="127"/>
      <c r="D7717" s="127"/>
    </row>
    <row r="7718">
      <c r="A7718" s="127"/>
      <c r="B7718" s="127"/>
      <c r="C7718" s="127"/>
      <c r="D7718" s="127"/>
    </row>
    <row r="7719">
      <c r="A7719" s="127"/>
      <c r="B7719" s="127"/>
      <c r="C7719" s="127"/>
      <c r="D7719" s="127"/>
    </row>
    <row r="7720">
      <c r="A7720" s="127"/>
      <c r="B7720" s="127"/>
      <c r="C7720" s="127"/>
      <c r="D7720" s="127"/>
    </row>
    <row r="7721">
      <c r="A7721" s="127"/>
      <c r="B7721" s="127"/>
      <c r="C7721" s="127"/>
      <c r="D7721" s="127"/>
    </row>
    <row r="7722">
      <c r="A7722" s="127"/>
      <c r="B7722" s="127"/>
      <c r="C7722" s="127"/>
      <c r="D7722" s="127"/>
    </row>
    <row r="7723">
      <c r="A7723" s="127"/>
      <c r="B7723" s="127"/>
      <c r="C7723" s="127"/>
      <c r="D7723" s="127"/>
    </row>
    <row r="7724">
      <c r="A7724" s="127"/>
      <c r="B7724" s="127"/>
      <c r="C7724" s="127"/>
      <c r="D7724" s="127"/>
    </row>
    <row r="7725">
      <c r="A7725" s="127"/>
      <c r="B7725" s="127"/>
      <c r="C7725" s="127"/>
      <c r="D7725" s="127"/>
    </row>
    <row r="7726">
      <c r="A7726" s="127"/>
      <c r="B7726" s="127"/>
      <c r="C7726" s="127"/>
      <c r="D7726" s="127"/>
    </row>
    <row r="7727">
      <c r="A7727" s="127"/>
      <c r="B7727" s="127"/>
      <c r="C7727" s="127"/>
      <c r="D7727" s="127"/>
    </row>
    <row r="7728">
      <c r="A7728" s="127"/>
      <c r="B7728" s="127"/>
      <c r="C7728" s="127"/>
      <c r="D7728" s="127"/>
    </row>
    <row r="7729">
      <c r="A7729" s="127"/>
      <c r="B7729" s="127"/>
      <c r="C7729" s="127"/>
      <c r="D7729" s="127"/>
    </row>
    <row r="7730">
      <c r="A7730" s="127"/>
      <c r="B7730" s="127"/>
      <c r="C7730" s="127"/>
      <c r="D7730" s="127"/>
    </row>
    <row r="7731">
      <c r="A7731" s="127"/>
      <c r="B7731" s="127"/>
      <c r="C7731" s="127"/>
      <c r="D7731" s="127"/>
    </row>
    <row r="7732">
      <c r="A7732" s="127"/>
      <c r="B7732" s="127"/>
      <c r="C7732" s="127"/>
      <c r="D7732" s="127"/>
    </row>
    <row r="7733">
      <c r="A7733" s="127"/>
      <c r="B7733" s="127"/>
      <c r="C7733" s="127"/>
      <c r="D7733" s="127"/>
    </row>
    <row r="7734">
      <c r="A7734" s="127"/>
      <c r="B7734" s="127"/>
      <c r="C7734" s="127"/>
      <c r="D7734" s="127"/>
    </row>
    <row r="7735">
      <c r="A7735" s="127"/>
      <c r="B7735" s="127"/>
      <c r="C7735" s="127"/>
      <c r="D7735" s="127"/>
    </row>
    <row r="7736">
      <c r="A7736" s="127"/>
      <c r="B7736" s="127"/>
      <c r="C7736" s="127"/>
      <c r="D7736" s="127"/>
    </row>
    <row r="7737">
      <c r="A7737" s="127"/>
      <c r="B7737" s="127"/>
      <c r="C7737" s="127"/>
      <c r="D7737" s="127"/>
    </row>
    <row r="7738">
      <c r="A7738" s="127"/>
      <c r="B7738" s="127"/>
      <c r="C7738" s="127"/>
      <c r="D7738" s="127"/>
    </row>
    <row r="7739">
      <c r="A7739" s="127"/>
      <c r="B7739" s="127"/>
      <c r="C7739" s="127"/>
      <c r="D7739" s="127"/>
    </row>
    <row r="7740">
      <c r="A7740" s="127"/>
      <c r="B7740" s="127"/>
      <c r="C7740" s="127"/>
      <c r="D7740" s="127"/>
    </row>
    <row r="7741">
      <c r="A7741" s="127"/>
      <c r="B7741" s="127"/>
      <c r="C7741" s="127"/>
      <c r="D7741" s="127"/>
    </row>
    <row r="7742">
      <c r="A7742" s="127"/>
      <c r="B7742" s="127"/>
      <c r="C7742" s="127"/>
      <c r="D7742" s="127"/>
    </row>
    <row r="7743">
      <c r="A7743" s="127"/>
      <c r="B7743" s="127"/>
      <c r="C7743" s="127"/>
      <c r="D7743" s="127"/>
    </row>
    <row r="7744">
      <c r="A7744" s="127"/>
      <c r="B7744" s="127"/>
      <c r="C7744" s="127"/>
      <c r="D7744" s="127"/>
    </row>
    <row r="7745">
      <c r="A7745" s="127"/>
      <c r="B7745" s="127"/>
      <c r="C7745" s="127"/>
      <c r="D7745" s="127"/>
    </row>
    <row r="7746">
      <c r="A7746" s="127"/>
      <c r="B7746" s="127"/>
      <c r="C7746" s="127"/>
      <c r="D7746" s="127"/>
    </row>
    <row r="7747">
      <c r="A7747" s="127"/>
      <c r="B7747" s="127"/>
      <c r="C7747" s="127"/>
      <c r="D7747" s="127"/>
    </row>
    <row r="7748">
      <c r="A7748" s="127"/>
      <c r="B7748" s="127"/>
      <c r="C7748" s="127"/>
      <c r="D7748" s="127"/>
    </row>
    <row r="7749">
      <c r="A7749" s="127"/>
      <c r="B7749" s="127"/>
      <c r="C7749" s="127"/>
      <c r="D7749" s="127"/>
    </row>
    <row r="7750">
      <c r="A7750" s="127"/>
      <c r="B7750" s="127"/>
      <c r="C7750" s="127"/>
      <c r="D7750" s="127"/>
    </row>
    <row r="7751">
      <c r="A7751" s="127"/>
      <c r="B7751" s="127"/>
      <c r="C7751" s="127"/>
      <c r="D7751" s="127"/>
    </row>
    <row r="7752">
      <c r="A7752" s="127"/>
      <c r="B7752" s="127"/>
      <c r="C7752" s="127"/>
      <c r="D7752" s="127"/>
    </row>
    <row r="7753">
      <c r="A7753" s="127"/>
      <c r="B7753" s="127"/>
      <c r="C7753" s="127"/>
      <c r="D7753" s="127"/>
    </row>
    <row r="7754">
      <c r="A7754" s="127"/>
      <c r="B7754" s="127"/>
      <c r="C7754" s="127"/>
      <c r="D7754" s="127"/>
    </row>
    <row r="7755">
      <c r="A7755" s="127"/>
      <c r="B7755" s="127"/>
      <c r="C7755" s="127"/>
      <c r="D7755" s="127"/>
    </row>
    <row r="7756">
      <c r="A7756" s="127"/>
      <c r="B7756" s="127"/>
      <c r="C7756" s="127"/>
      <c r="D7756" s="127"/>
    </row>
    <row r="7757">
      <c r="A7757" s="127"/>
      <c r="B7757" s="127"/>
      <c r="C7757" s="127"/>
      <c r="D7757" s="127"/>
    </row>
    <row r="7758">
      <c r="A7758" s="127"/>
      <c r="B7758" s="127"/>
      <c r="C7758" s="127"/>
      <c r="D7758" s="127"/>
    </row>
    <row r="7759">
      <c r="A7759" s="127"/>
      <c r="B7759" s="127"/>
      <c r="C7759" s="127"/>
      <c r="D7759" s="127"/>
    </row>
    <row r="7760">
      <c r="A7760" s="127"/>
      <c r="B7760" s="127"/>
      <c r="C7760" s="127"/>
      <c r="D7760" s="127"/>
    </row>
    <row r="7761">
      <c r="A7761" s="127"/>
      <c r="B7761" s="127"/>
      <c r="C7761" s="127"/>
      <c r="D7761" s="127"/>
    </row>
    <row r="7762">
      <c r="A7762" s="127"/>
      <c r="B7762" s="127"/>
      <c r="C7762" s="127"/>
      <c r="D7762" s="127"/>
    </row>
    <row r="7763">
      <c r="A7763" s="127"/>
      <c r="B7763" s="127"/>
      <c r="C7763" s="127"/>
      <c r="D7763" s="127"/>
    </row>
    <row r="7764">
      <c r="A7764" s="127"/>
      <c r="B7764" s="127"/>
      <c r="C7764" s="127"/>
      <c r="D7764" s="127"/>
    </row>
    <row r="7765">
      <c r="A7765" s="127"/>
      <c r="B7765" s="127"/>
      <c r="C7765" s="127"/>
      <c r="D7765" s="127"/>
    </row>
    <row r="7766">
      <c r="A7766" s="127"/>
      <c r="B7766" s="127"/>
      <c r="C7766" s="127"/>
      <c r="D7766" s="127"/>
    </row>
    <row r="7767">
      <c r="A7767" s="127"/>
      <c r="B7767" s="127"/>
      <c r="C7767" s="127"/>
      <c r="D7767" s="127"/>
    </row>
    <row r="7768">
      <c r="A7768" s="127"/>
      <c r="B7768" s="127"/>
      <c r="C7768" s="127"/>
      <c r="D7768" s="127"/>
    </row>
    <row r="7769">
      <c r="A7769" s="127"/>
      <c r="B7769" s="127"/>
      <c r="C7769" s="127"/>
      <c r="D7769" s="127"/>
    </row>
    <row r="7770">
      <c r="A7770" s="127"/>
      <c r="B7770" s="127"/>
      <c r="C7770" s="127"/>
      <c r="D7770" s="127"/>
    </row>
    <row r="7771">
      <c r="A7771" s="127"/>
      <c r="B7771" s="127"/>
      <c r="C7771" s="127"/>
      <c r="D7771" s="127"/>
    </row>
    <row r="7772">
      <c r="A7772" s="127"/>
      <c r="B7772" s="127"/>
      <c r="C7772" s="127"/>
      <c r="D7772" s="127"/>
    </row>
    <row r="7773">
      <c r="A7773" s="127"/>
      <c r="B7773" s="127"/>
      <c r="C7773" s="127"/>
      <c r="D7773" s="127"/>
    </row>
    <row r="7774">
      <c r="A7774" s="127"/>
      <c r="B7774" s="127"/>
      <c r="C7774" s="127"/>
      <c r="D7774" s="127"/>
    </row>
    <row r="7775">
      <c r="A7775" s="127"/>
      <c r="B7775" s="127"/>
      <c r="C7775" s="127"/>
      <c r="D7775" s="127"/>
    </row>
    <row r="7776">
      <c r="A7776" s="127"/>
      <c r="B7776" s="127"/>
      <c r="C7776" s="127"/>
      <c r="D7776" s="127"/>
    </row>
    <row r="7777">
      <c r="A7777" s="127"/>
      <c r="B7777" s="127"/>
      <c r="C7777" s="127"/>
      <c r="D7777" s="127"/>
    </row>
    <row r="7778">
      <c r="A7778" s="127"/>
      <c r="B7778" s="127"/>
      <c r="C7778" s="127"/>
      <c r="D7778" s="127"/>
    </row>
    <row r="7779">
      <c r="A7779" s="127"/>
      <c r="B7779" s="127"/>
      <c r="C7779" s="127"/>
      <c r="D7779" s="127"/>
    </row>
    <row r="7780">
      <c r="A7780" s="127"/>
      <c r="B7780" s="127"/>
      <c r="C7780" s="127"/>
      <c r="D7780" s="127"/>
    </row>
    <row r="7781">
      <c r="A7781" s="127"/>
      <c r="B7781" s="127"/>
      <c r="C7781" s="127"/>
      <c r="D7781" s="127"/>
    </row>
    <row r="7782">
      <c r="A7782" s="127"/>
      <c r="B7782" s="127"/>
      <c r="C7782" s="127"/>
      <c r="D7782" s="127"/>
    </row>
    <row r="7783">
      <c r="A7783" s="127"/>
      <c r="B7783" s="127"/>
      <c r="C7783" s="127"/>
      <c r="D7783" s="127"/>
    </row>
    <row r="7784">
      <c r="A7784" s="127"/>
      <c r="B7784" s="127"/>
      <c r="C7784" s="127"/>
      <c r="D7784" s="127"/>
    </row>
    <row r="7785">
      <c r="A7785" s="127"/>
      <c r="B7785" s="127"/>
      <c r="C7785" s="127"/>
      <c r="D7785" s="127"/>
    </row>
    <row r="7786">
      <c r="A7786" s="127"/>
      <c r="B7786" s="127"/>
      <c r="C7786" s="127"/>
      <c r="D7786" s="127"/>
    </row>
    <row r="7787">
      <c r="A7787" s="127"/>
      <c r="B7787" s="127"/>
      <c r="C7787" s="127"/>
      <c r="D7787" s="127"/>
    </row>
    <row r="7788">
      <c r="A7788" s="127"/>
      <c r="B7788" s="127"/>
      <c r="C7788" s="127"/>
      <c r="D7788" s="127"/>
    </row>
    <row r="7789">
      <c r="A7789" s="127"/>
      <c r="B7789" s="127"/>
      <c r="C7789" s="127"/>
      <c r="D7789" s="127"/>
    </row>
    <row r="7790">
      <c r="A7790" s="127"/>
      <c r="B7790" s="127"/>
      <c r="C7790" s="127"/>
      <c r="D7790" s="127"/>
    </row>
    <row r="7791">
      <c r="A7791" s="127"/>
      <c r="B7791" s="127"/>
      <c r="C7791" s="127"/>
      <c r="D7791" s="127"/>
    </row>
    <row r="7792">
      <c r="A7792" s="127"/>
      <c r="B7792" s="127"/>
      <c r="C7792" s="127"/>
      <c r="D7792" s="127"/>
    </row>
    <row r="7793">
      <c r="A7793" s="127"/>
      <c r="B7793" s="127"/>
      <c r="C7793" s="127"/>
      <c r="D7793" s="127"/>
    </row>
    <row r="7794">
      <c r="A7794" s="127"/>
      <c r="B7794" s="127"/>
      <c r="C7794" s="127"/>
      <c r="D7794" s="127"/>
    </row>
    <row r="7795">
      <c r="A7795" s="127"/>
      <c r="B7795" s="127"/>
      <c r="C7795" s="127"/>
      <c r="D7795" s="127"/>
    </row>
    <row r="7796">
      <c r="A7796" s="127"/>
      <c r="B7796" s="127"/>
      <c r="C7796" s="127"/>
      <c r="D7796" s="127"/>
    </row>
    <row r="7797">
      <c r="A7797" s="127"/>
      <c r="B7797" s="127"/>
      <c r="C7797" s="127"/>
      <c r="D7797" s="127"/>
    </row>
    <row r="7798">
      <c r="A7798" s="127"/>
      <c r="B7798" s="127"/>
      <c r="C7798" s="127"/>
      <c r="D7798" s="127"/>
    </row>
    <row r="7799">
      <c r="A7799" s="127"/>
      <c r="B7799" s="127"/>
      <c r="C7799" s="127"/>
      <c r="D7799" s="127"/>
    </row>
    <row r="7800">
      <c r="A7800" s="127"/>
      <c r="B7800" s="127"/>
      <c r="C7800" s="127"/>
      <c r="D7800" s="127"/>
    </row>
    <row r="7801">
      <c r="A7801" s="127"/>
      <c r="B7801" s="127"/>
      <c r="C7801" s="127"/>
      <c r="D7801" s="127"/>
    </row>
    <row r="7802">
      <c r="A7802" s="127"/>
      <c r="B7802" s="127"/>
      <c r="C7802" s="127"/>
      <c r="D7802" s="127"/>
    </row>
    <row r="7803">
      <c r="A7803" s="127"/>
      <c r="B7803" s="127"/>
      <c r="C7803" s="127"/>
      <c r="D7803" s="127"/>
    </row>
    <row r="7804">
      <c r="A7804" s="127"/>
      <c r="B7804" s="127"/>
      <c r="C7804" s="127"/>
      <c r="D7804" s="127"/>
    </row>
    <row r="7805">
      <c r="A7805" s="127"/>
      <c r="B7805" s="127"/>
      <c r="C7805" s="127"/>
      <c r="D7805" s="127"/>
    </row>
    <row r="7806">
      <c r="A7806" s="127"/>
      <c r="B7806" s="127"/>
      <c r="C7806" s="127"/>
      <c r="D7806" s="127"/>
    </row>
    <row r="7807">
      <c r="A7807" s="127"/>
      <c r="B7807" s="127"/>
      <c r="C7807" s="127"/>
      <c r="D7807" s="127"/>
    </row>
    <row r="7808">
      <c r="A7808" s="127"/>
      <c r="B7808" s="127"/>
      <c r="C7808" s="127"/>
      <c r="D7808" s="127"/>
    </row>
    <row r="7809">
      <c r="A7809" s="127"/>
      <c r="B7809" s="127"/>
      <c r="C7809" s="127"/>
      <c r="D7809" s="127"/>
    </row>
    <row r="7810">
      <c r="A7810" s="127"/>
      <c r="B7810" s="127"/>
      <c r="C7810" s="127"/>
      <c r="D7810" s="127"/>
    </row>
    <row r="7811">
      <c r="A7811" s="127"/>
      <c r="B7811" s="127"/>
      <c r="C7811" s="127"/>
      <c r="D7811" s="127"/>
    </row>
    <row r="7812">
      <c r="A7812" s="127"/>
      <c r="B7812" s="127"/>
      <c r="C7812" s="127"/>
      <c r="D7812" s="127"/>
    </row>
    <row r="7813">
      <c r="A7813" s="127"/>
      <c r="B7813" s="127"/>
      <c r="C7813" s="127"/>
      <c r="D7813" s="127"/>
    </row>
    <row r="7814">
      <c r="A7814" s="127"/>
      <c r="B7814" s="127"/>
      <c r="C7814" s="127"/>
      <c r="D7814" s="127"/>
    </row>
    <row r="7815">
      <c r="A7815" s="127"/>
      <c r="B7815" s="127"/>
      <c r="C7815" s="127"/>
      <c r="D7815" s="127"/>
    </row>
    <row r="7816">
      <c r="A7816" s="127"/>
      <c r="B7816" s="127"/>
      <c r="C7816" s="127"/>
      <c r="D7816" s="127"/>
    </row>
    <row r="7817">
      <c r="A7817" s="127"/>
      <c r="B7817" s="127"/>
      <c r="C7817" s="127"/>
      <c r="D7817" s="127"/>
    </row>
    <row r="7818">
      <c r="A7818" s="127"/>
      <c r="B7818" s="127"/>
      <c r="C7818" s="127"/>
      <c r="D7818" s="127"/>
    </row>
    <row r="7819">
      <c r="A7819" s="127"/>
      <c r="B7819" s="127"/>
      <c r="C7819" s="127"/>
      <c r="D7819" s="127"/>
    </row>
    <row r="7820">
      <c r="A7820" s="127"/>
      <c r="B7820" s="127"/>
      <c r="C7820" s="127"/>
      <c r="D7820" s="127"/>
    </row>
    <row r="7821">
      <c r="A7821" s="127"/>
      <c r="B7821" s="127"/>
      <c r="C7821" s="127"/>
      <c r="D7821" s="127"/>
    </row>
    <row r="7822">
      <c r="A7822" s="127"/>
      <c r="B7822" s="127"/>
      <c r="C7822" s="127"/>
      <c r="D7822" s="127"/>
    </row>
    <row r="7823">
      <c r="A7823" s="127"/>
      <c r="B7823" s="127"/>
      <c r="C7823" s="127"/>
      <c r="D7823" s="127"/>
    </row>
    <row r="7824">
      <c r="A7824" s="127"/>
      <c r="B7824" s="127"/>
      <c r="C7824" s="127"/>
      <c r="D7824" s="127"/>
    </row>
    <row r="7825">
      <c r="A7825" s="127"/>
      <c r="B7825" s="127"/>
      <c r="C7825" s="127"/>
      <c r="D7825" s="127"/>
    </row>
    <row r="7826">
      <c r="A7826" s="127"/>
      <c r="B7826" s="127"/>
      <c r="C7826" s="127"/>
      <c r="D7826" s="127"/>
    </row>
    <row r="7827">
      <c r="A7827" s="127"/>
      <c r="B7827" s="127"/>
      <c r="C7827" s="127"/>
      <c r="D7827" s="127"/>
    </row>
    <row r="7828">
      <c r="A7828" s="127"/>
      <c r="B7828" s="127"/>
      <c r="C7828" s="127"/>
      <c r="D7828" s="127"/>
    </row>
    <row r="7829">
      <c r="A7829" s="127"/>
      <c r="B7829" s="127"/>
      <c r="C7829" s="127"/>
      <c r="D7829" s="127"/>
    </row>
    <row r="7830">
      <c r="A7830" s="127"/>
      <c r="B7830" s="127"/>
      <c r="C7830" s="127"/>
      <c r="D7830" s="127"/>
    </row>
    <row r="7831">
      <c r="A7831" s="127"/>
      <c r="B7831" s="127"/>
      <c r="C7831" s="127"/>
      <c r="D7831" s="127"/>
    </row>
    <row r="7832">
      <c r="A7832" s="127"/>
      <c r="B7832" s="127"/>
      <c r="C7832" s="127"/>
      <c r="D7832" s="127"/>
    </row>
    <row r="7833">
      <c r="A7833" s="127"/>
      <c r="B7833" s="127"/>
      <c r="C7833" s="127"/>
      <c r="D7833" s="127"/>
    </row>
    <row r="7834">
      <c r="A7834" s="127"/>
      <c r="B7834" s="127"/>
      <c r="C7834" s="127"/>
      <c r="D7834" s="127"/>
    </row>
    <row r="7835">
      <c r="A7835" s="127"/>
      <c r="B7835" s="127"/>
      <c r="C7835" s="127"/>
      <c r="D7835" s="127"/>
    </row>
    <row r="7836">
      <c r="A7836" s="127"/>
      <c r="B7836" s="127"/>
      <c r="C7836" s="127"/>
      <c r="D7836" s="127"/>
    </row>
    <row r="7837">
      <c r="A7837" s="127"/>
      <c r="B7837" s="127"/>
      <c r="C7837" s="127"/>
      <c r="D7837" s="127"/>
    </row>
    <row r="7838">
      <c r="A7838" s="127"/>
      <c r="B7838" s="127"/>
      <c r="C7838" s="127"/>
      <c r="D7838" s="127"/>
    </row>
    <row r="7839">
      <c r="A7839" s="127"/>
      <c r="B7839" s="127"/>
      <c r="C7839" s="127"/>
      <c r="D7839" s="127"/>
    </row>
    <row r="7840">
      <c r="A7840" s="127"/>
      <c r="B7840" s="127"/>
      <c r="C7840" s="127"/>
      <c r="D7840" s="127"/>
    </row>
    <row r="7841">
      <c r="A7841" s="127"/>
      <c r="B7841" s="127"/>
      <c r="C7841" s="127"/>
      <c r="D7841" s="127"/>
    </row>
    <row r="7842">
      <c r="A7842" s="127"/>
      <c r="B7842" s="127"/>
      <c r="C7842" s="127"/>
      <c r="D7842" s="127"/>
    </row>
    <row r="7843">
      <c r="A7843" s="127"/>
      <c r="B7843" s="127"/>
      <c r="C7843" s="127"/>
      <c r="D7843" s="127"/>
    </row>
    <row r="7844">
      <c r="A7844" s="127"/>
      <c r="B7844" s="127"/>
      <c r="C7844" s="127"/>
      <c r="D7844" s="127"/>
    </row>
    <row r="7845">
      <c r="A7845" s="127"/>
      <c r="B7845" s="127"/>
      <c r="C7845" s="127"/>
      <c r="D7845" s="127"/>
    </row>
    <row r="7846">
      <c r="A7846" s="127"/>
      <c r="B7846" s="127"/>
      <c r="C7846" s="127"/>
      <c r="D7846" s="127"/>
    </row>
    <row r="7847">
      <c r="A7847" s="127"/>
      <c r="B7847" s="127"/>
      <c r="C7847" s="127"/>
      <c r="D7847" s="127"/>
    </row>
    <row r="7848">
      <c r="A7848" s="127"/>
      <c r="B7848" s="127"/>
      <c r="C7848" s="127"/>
      <c r="D7848" s="127"/>
    </row>
    <row r="7849">
      <c r="A7849" s="127"/>
      <c r="B7849" s="127"/>
      <c r="C7849" s="127"/>
      <c r="D7849" s="127"/>
    </row>
    <row r="7850">
      <c r="A7850" s="127"/>
      <c r="B7850" s="127"/>
      <c r="C7850" s="127"/>
      <c r="D7850" s="127"/>
    </row>
    <row r="7851">
      <c r="A7851" s="127"/>
      <c r="B7851" s="127"/>
      <c r="C7851" s="127"/>
      <c r="D7851" s="127"/>
    </row>
    <row r="7852">
      <c r="A7852" s="127"/>
      <c r="B7852" s="127"/>
      <c r="C7852" s="127"/>
      <c r="D7852" s="127"/>
    </row>
    <row r="7853">
      <c r="A7853" s="127"/>
      <c r="B7853" s="127"/>
      <c r="C7853" s="127"/>
      <c r="D7853" s="127"/>
    </row>
    <row r="7854">
      <c r="A7854" s="127"/>
      <c r="B7854" s="127"/>
      <c r="C7854" s="127"/>
      <c r="D7854" s="127"/>
    </row>
    <row r="7855">
      <c r="A7855" s="127"/>
      <c r="B7855" s="127"/>
      <c r="C7855" s="127"/>
      <c r="D7855" s="127"/>
    </row>
    <row r="7856">
      <c r="A7856" s="127"/>
      <c r="B7856" s="127"/>
      <c r="C7856" s="127"/>
      <c r="D7856" s="127"/>
    </row>
    <row r="7857">
      <c r="A7857" s="127"/>
      <c r="B7857" s="127"/>
      <c r="C7857" s="127"/>
      <c r="D7857" s="127"/>
    </row>
    <row r="7858">
      <c r="A7858" s="127"/>
      <c r="B7858" s="127"/>
      <c r="C7858" s="127"/>
      <c r="D7858" s="127"/>
    </row>
    <row r="7859">
      <c r="A7859" s="127"/>
      <c r="B7859" s="127"/>
      <c r="C7859" s="127"/>
      <c r="D7859" s="127"/>
    </row>
    <row r="7860">
      <c r="A7860" s="127"/>
      <c r="B7860" s="127"/>
      <c r="C7860" s="127"/>
      <c r="D7860" s="127"/>
    </row>
    <row r="7861">
      <c r="A7861" s="127"/>
      <c r="B7861" s="127"/>
      <c r="C7861" s="127"/>
      <c r="D7861" s="127"/>
    </row>
    <row r="7862">
      <c r="A7862" s="127"/>
      <c r="B7862" s="127"/>
      <c r="C7862" s="127"/>
      <c r="D7862" s="127"/>
    </row>
    <row r="7863">
      <c r="A7863" s="127"/>
      <c r="B7863" s="127"/>
      <c r="C7863" s="127"/>
      <c r="D7863" s="127"/>
    </row>
    <row r="7864">
      <c r="A7864" s="127"/>
      <c r="B7864" s="127"/>
      <c r="C7864" s="127"/>
      <c r="D7864" s="127"/>
    </row>
    <row r="7865">
      <c r="A7865" s="127"/>
      <c r="B7865" s="127"/>
      <c r="C7865" s="127"/>
      <c r="D7865" s="127"/>
    </row>
    <row r="7866">
      <c r="A7866" s="127"/>
      <c r="B7866" s="127"/>
      <c r="C7866" s="127"/>
      <c r="D7866" s="127"/>
    </row>
    <row r="7867">
      <c r="A7867" s="127"/>
      <c r="B7867" s="127"/>
      <c r="C7867" s="127"/>
      <c r="D7867" s="127"/>
    </row>
    <row r="7868">
      <c r="A7868" s="127"/>
      <c r="B7868" s="127"/>
      <c r="C7868" s="127"/>
      <c r="D7868" s="127"/>
    </row>
    <row r="7869">
      <c r="A7869" s="127"/>
      <c r="B7869" s="127"/>
      <c r="C7869" s="127"/>
      <c r="D7869" s="127"/>
    </row>
    <row r="7870">
      <c r="A7870" s="127"/>
      <c r="B7870" s="127"/>
      <c r="C7870" s="127"/>
      <c r="D7870" s="127"/>
    </row>
    <row r="7871">
      <c r="A7871" s="127"/>
      <c r="B7871" s="127"/>
      <c r="C7871" s="127"/>
      <c r="D7871" s="127"/>
    </row>
    <row r="7872">
      <c r="A7872" s="127"/>
      <c r="B7872" s="127"/>
      <c r="C7872" s="127"/>
      <c r="D7872" s="127"/>
    </row>
    <row r="7873">
      <c r="A7873" s="127"/>
      <c r="B7873" s="127"/>
      <c r="C7873" s="127"/>
      <c r="D7873" s="127"/>
    </row>
    <row r="7874">
      <c r="A7874" s="127"/>
      <c r="B7874" s="127"/>
      <c r="C7874" s="127"/>
      <c r="D7874" s="127"/>
    </row>
    <row r="7875">
      <c r="A7875" s="127"/>
      <c r="B7875" s="127"/>
      <c r="C7875" s="127"/>
      <c r="D7875" s="127"/>
    </row>
    <row r="7876">
      <c r="A7876" s="127"/>
      <c r="B7876" s="127"/>
      <c r="C7876" s="127"/>
      <c r="D7876" s="127"/>
    </row>
    <row r="7877">
      <c r="A7877" s="127"/>
      <c r="B7877" s="127"/>
      <c r="C7877" s="127"/>
      <c r="D7877" s="127"/>
    </row>
    <row r="7878">
      <c r="A7878" s="127"/>
      <c r="B7878" s="127"/>
      <c r="C7878" s="127"/>
      <c r="D7878" s="127"/>
    </row>
    <row r="7879">
      <c r="A7879" s="127"/>
      <c r="B7879" s="127"/>
      <c r="C7879" s="127"/>
      <c r="D7879" s="127"/>
    </row>
    <row r="7880">
      <c r="A7880" s="127"/>
      <c r="B7880" s="127"/>
      <c r="C7880" s="127"/>
      <c r="D7880" s="127"/>
    </row>
    <row r="7881">
      <c r="A7881" s="127"/>
      <c r="B7881" s="127"/>
      <c r="C7881" s="127"/>
      <c r="D7881" s="127"/>
    </row>
    <row r="7882">
      <c r="A7882" s="127"/>
      <c r="B7882" s="127"/>
      <c r="C7882" s="127"/>
      <c r="D7882" s="127"/>
    </row>
    <row r="7883">
      <c r="A7883" s="127"/>
      <c r="B7883" s="127"/>
      <c r="C7883" s="127"/>
      <c r="D7883" s="127"/>
    </row>
    <row r="7884">
      <c r="A7884" s="127"/>
      <c r="B7884" s="127"/>
      <c r="C7884" s="127"/>
      <c r="D7884" s="127"/>
    </row>
    <row r="7885">
      <c r="A7885" s="127"/>
      <c r="B7885" s="127"/>
      <c r="C7885" s="127"/>
      <c r="D7885" s="127"/>
    </row>
    <row r="7886">
      <c r="A7886" s="127"/>
      <c r="B7886" s="127"/>
      <c r="C7886" s="127"/>
      <c r="D7886" s="127"/>
    </row>
    <row r="7887">
      <c r="A7887" s="127"/>
      <c r="B7887" s="127"/>
      <c r="C7887" s="127"/>
      <c r="D7887" s="127"/>
    </row>
    <row r="7888">
      <c r="A7888" s="127"/>
      <c r="B7888" s="127"/>
      <c r="C7888" s="127"/>
      <c r="D7888" s="127"/>
    </row>
    <row r="7889">
      <c r="A7889" s="127"/>
      <c r="B7889" s="127"/>
      <c r="C7889" s="127"/>
      <c r="D7889" s="127"/>
    </row>
    <row r="7890">
      <c r="A7890" s="127"/>
      <c r="B7890" s="127"/>
      <c r="C7890" s="127"/>
      <c r="D7890" s="127"/>
    </row>
    <row r="7891">
      <c r="A7891" s="127"/>
      <c r="B7891" s="127"/>
      <c r="C7891" s="127"/>
      <c r="D7891" s="127"/>
    </row>
    <row r="7892">
      <c r="A7892" s="127"/>
      <c r="B7892" s="127"/>
      <c r="C7892" s="127"/>
      <c r="D7892" s="127"/>
    </row>
    <row r="7893">
      <c r="A7893" s="127"/>
      <c r="B7893" s="127"/>
      <c r="C7893" s="127"/>
      <c r="D7893" s="127"/>
    </row>
    <row r="7894">
      <c r="A7894" s="127"/>
      <c r="B7894" s="127"/>
      <c r="C7894" s="127"/>
      <c r="D7894" s="127"/>
    </row>
    <row r="7895">
      <c r="A7895" s="127"/>
      <c r="B7895" s="127"/>
      <c r="C7895" s="127"/>
      <c r="D7895" s="127"/>
    </row>
    <row r="7896">
      <c r="A7896" s="127"/>
      <c r="B7896" s="127"/>
      <c r="C7896" s="127"/>
      <c r="D7896" s="127"/>
    </row>
    <row r="7897">
      <c r="A7897" s="127"/>
      <c r="B7897" s="127"/>
      <c r="C7897" s="127"/>
      <c r="D7897" s="127"/>
    </row>
    <row r="7898">
      <c r="A7898" s="127"/>
      <c r="B7898" s="127"/>
      <c r="C7898" s="127"/>
      <c r="D7898" s="127"/>
    </row>
    <row r="7899">
      <c r="A7899" s="127"/>
      <c r="B7899" s="127"/>
      <c r="C7899" s="127"/>
      <c r="D7899" s="127"/>
    </row>
    <row r="7900">
      <c r="A7900" s="127"/>
      <c r="B7900" s="127"/>
      <c r="C7900" s="127"/>
      <c r="D7900" s="127"/>
    </row>
    <row r="7901">
      <c r="A7901" s="127"/>
      <c r="B7901" s="127"/>
      <c r="C7901" s="127"/>
      <c r="D7901" s="127"/>
    </row>
    <row r="7902">
      <c r="A7902" s="127"/>
      <c r="B7902" s="127"/>
      <c r="C7902" s="127"/>
      <c r="D7902" s="127"/>
    </row>
    <row r="7903">
      <c r="A7903" s="127"/>
      <c r="B7903" s="127"/>
      <c r="C7903" s="127"/>
      <c r="D7903" s="127"/>
    </row>
    <row r="7904">
      <c r="A7904" s="127"/>
      <c r="B7904" s="127"/>
      <c r="C7904" s="127"/>
      <c r="D7904" s="127"/>
    </row>
    <row r="7905">
      <c r="A7905" s="127"/>
      <c r="B7905" s="127"/>
      <c r="C7905" s="127"/>
      <c r="D7905" s="127"/>
    </row>
    <row r="7906">
      <c r="A7906" s="127"/>
      <c r="B7906" s="127"/>
      <c r="C7906" s="127"/>
      <c r="D7906" s="127"/>
    </row>
    <row r="7907">
      <c r="A7907" s="127"/>
      <c r="B7907" s="127"/>
      <c r="C7907" s="127"/>
      <c r="D7907" s="127"/>
    </row>
    <row r="7908">
      <c r="A7908" s="127"/>
      <c r="B7908" s="127"/>
      <c r="C7908" s="127"/>
      <c r="D7908" s="127"/>
    </row>
    <row r="7909">
      <c r="A7909" s="127"/>
      <c r="B7909" s="127"/>
      <c r="C7909" s="127"/>
      <c r="D7909" s="127"/>
    </row>
    <row r="7910">
      <c r="A7910" s="127"/>
      <c r="B7910" s="127"/>
      <c r="C7910" s="127"/>
      <c r="D7910" s="127"/>
    </row>
    <row r="7911">
      <c r="A7911" s="127"/>
      <c r="B7911" s="127"/>
      <c r="C7911" s="127"/>
      <c r="D7911" s="127"/>
    </row>
    <row r="7912">
      <c r="A7912" s="127"/>
      <c r="B7912" s="127"/>
      <c r="C7912" s="127"/>
      <c r="D7912" s="127"/>
    </row>
    <row r="7913">
      <c r="A7913" s="127"/>
      <c r="B7913" s="127"/>
      <c r="C7913" s="127"/>
      <c r="D7913" s="127"/>
    </row>
    <row r="7914">
      <c r="A7914" s="127"/>
      <c r="B7914" s="127"/>
      <c r="C7914" s="127"/>
      <c r="D7914" s="127"/>
    </row>
    <row r="7915">
      <c r="A7915" s="127"/>
      <c r="B7915" s="127"/>
      <c r="C7915" s="127"/>
      <c r="D7915" s="127"/>
    </row>
    <row r="7916">
      <c r="A7916" s="127"/>
      <c r="B7916" s="127"/>
      <c r="C7916" s="127"/>
      <c r="D7916" s="127"/>
    </row>
    <row r="7917">
      <c r="A7917" s="127"/>
      <c r="B7917" s="127"/>
      <c r="C7917" s="127"/>
      <c r="D7917" s="127"/>
    </row>
    <row r="7918">
      <c r="A7918" s="127"/>
      <c r="B7918" s="127"/>
      <c r="C7918" s="127"/>
      <c r="D7918" s="127"/>
    </row>
    <row r="7919">
      <c r="A7919" s="127"/>
      <c r="B7919" s="127"/>
      <c r="C7919" s="127"/>
      <c r="D7919" s="127"/>
    </row>
    <row r="7920">
      <c r="A7920" s="127"/>
      <c r="B7920" s="127"/>
      <c r="C7920" s="127"/>
      <c r="D7920" s="127"/>
    </row>
    <row r="7921">
      <c r="A7921" s="127"/>
      <c r="B7921" s="127"/>
      <c r="C7921" s="127"/>
      <c r="D7921" s="127"/>
    </row>
    <row r="7922">
      <c r="A7922" s="127"/>
      <c r="B7922" s="127"/>
      <c r="C7922" s="127"/>
      <c r="D7922" s="127"/>
    </row>
    <row r="7923">
      <c r="A7923" s="127"/>
      <c r="B7923" s="127"/>
      <c r="C7923" s="127"/>
      <c r="D7923" s="127"/>
    </row>
    <row r="7924">
      <c r="A7924" s="127"/>
      <c r="B7924" s="127"/>
      <c r="C7924" s="127"/>
      <c r="D7924" s="127"/>
    </row>
    <row r="7925">
      <c r="A7925" s="127"/>
      <c r="B7925" s="127"/>
      <c r="C7925" s="127"/>
      <c r="D7925" s="127"/>
    </row>
    <row r="7926">
      <c r="A7926" s="127"/>
      <c r="B7926" s="127"/>
      <c r="C7926" s="127"/>
      <c r="D7926" s="127"/>
    </row>
    <row r="7927">
      <c r="A7927" s="127"/>
      <c r="B7927" s="127"/>
      <c r="C7927" s="127"/>
      <c r="D7927" s="127"/>
    </row>
    <row r="7928">
      <c r="A7928" s="127"/>
      <c r="B7928" s="127"/>
      <c r="C7928" s="127"/>
      <c r="D7928" s="127"/>
    </row>
    <row r="7929">
      <c r="A7929" s="127"/>
      <c r="B7929" s="127"/>
      <c r="C7929" s="127"/>
      <c r="D7929" s="127"/>
    </row>
    <row r="7930">
      <c r="A7930" s="127"/>
      <c r="B7930" s="127"/>
      <c r="C7930" s="127"/>
      <c r="D7930" s="127"/>
    </row>
    <row r="7931">
      <c r="A7931" s="127"/>
      <c r="B7931" s="127"/>
      <c r="C7931" s="127"/>
      <c r="D7931" s="127"/>
    </row>
    <row r="7932">
      <c r="A7932" s="127"/>
      <c r="B7932" s="127"/>
      <c r="C7932" s="127"/>
      <c r="D7932" s="127"/>
    </row>
    <row r="7933">
      <c r="A7933" s="127"/>
      <c r="B7933" s="127"/>
      <c r="C7933" s="127"/>
      <c r="D7933" s="127"/>
    </row>
    <row r="7934">
      <c r="A7934" s="127"/>
      <c r="B7934" s="127"/>
      <c r="C7934" s="127"/>
      <c r="D7934" s="127"/>
    </row>
    <row r="7935">
      <c r="A7935" s="127"/>
      <c r="B7935" s="127"/>
      <c r="C7935" s="127"/>
      <c r="D7935" s="127"/>
    </row>
    <row r="7936">
      <c r="A7936" s="127"/>
      <c r="B7936" s="127"/>
      <c r="C7936" s="127"/>
      <c r="D7936" s="127"/>
    </row>
    <row r="7937">
      <c r="A7937" s="127"/>
      <c r="B7937" s="127"/>
      <c r="C7937" s="127"/>
      <c r="D7937" s="127"/>
    </row>
    <row r="7938">
      <c r="A7938" s="127"/>
      <c r="B7938" s="127"/>
      <c r="C7938" s="127"/>
      <c r="D7938" s="127"/>
    </row>
    <row r="7939">
      <c r="A7939" s="127"/>
      <c r="B7939" s="127"/>
      <c r="C7939" s="127"/>
      <c r="D7939" s="127"/>
    </row>
    <row r="7940">
      <c r="A7940" s="127"/>
      <c r="B7940" s="127"/>
      <c r="C7940" s="127"/>
      <c r="D7940" s="127"/>
    </row>
    <row r="7941">
      <c r="A7941" s="127"/>
      <c r="B7941" s="127"/>
      <c r="C7941" s="127"/>
      <c r="D7941" s="127"/>
    </row>
    <row r="7942">
      <c r="A7942" s="127"/>
      <c r="B7942" s="127"/>
      <c r="C7942" s="127"/>
      <c r="D7942" s="127"/>
    </row>
    <row r="7943">
      <c r="A7943" s="127"/>
      <c r="B7943" s="127"/>
      <c r="C7943" s="127"/>
      <c r="D7943" s="127"/>
    </row>
    <row r="7944">
      <c r="A7944" s="127"/>
      <c r="B7944" s="127"/>
      <c r="C7944" s="127"/>
      <c r="D7944" s="127"/>
    </row>
    <row r="7945">
      <c r="A7945" s="127"/>
      <c r="B7945" s="127"/>
      <c r="C7945" s="127"/>
      <c r="D7945" s="127"/>
    </row>
    <row r="7946">
      <c r="A7946" s="127"/>
      <c r="B7946" s="127"/>
      <c r="C7946" s="127"/>
      <c r="D7946" s="127"/>
    </row>
    <row r="7947">
      <c r="A7947" s="127"/>
      <c r="B7947" s="127"/>
      <c r="C7947" s="127"/>
      <c r="D7947" s="127"/>
    </row>
    <row r="7948">
      <c r="A7948" s="127"/>
      <c r="B7948" s="127"/>
      <c r="C7948" s="127"/>
      <c r="D7948" s="127"/>
    </row>
    <row r="7949">
      <c r="A7949" s="127"/>
      <c r="B7949" s="127"/>
      <c r="C7949" s="127"/>
      <c r="D7949" s="127"/>
    </row>
    <row r="7950">
      <c r="A7950" s="127"/>
      <c r="B7950" s="127"/>
      <c r="C7950" s="127"/>
      <c r="D7950" s="127"/>
    </row>
    <row r="7951">
      <c r="A7951" s="127"/>
      <c r="B7951" s="127"/>
      <c r="C7951" s="127"/>
      <c r="D7951" s="127"/>
    </row>
    <row r="7952">
      <c r="A7952" s="127"/>
      <c r="B7952" s="127"/>
      <c r="C7952" s="127"/>
      <c r="D7952" s="127"/>
    </row>
    <row r="7953">
      <c r="A7953" s="127"/>
      <c r="B7953" s="127"/>
      <c r="C7953" s="127"/>
      <c r="D7953" s="127"/>
    </row>
    <row r="7954">
      <c r="A7954" s="127"/>
      <c r="B7954" s="127"/>
      <c r="C7954" s="127"/>
      <c r="D7954" s="127"/>
    </row>
    <row r="7955">
      <c r="A7955" s="127"/>
      <c r="B7955" s="127"/>
      <c r="C7955" s="127"/>
      <c r="D7955" s="127"/>
    </row>
    <row r="7956">
      <c r="A7956" s="127"/>
      <c r="B7956" s="127"/>
      <c r="C7956" s="127"/>
      <c r="D7956" s="127"/>
    </row>
    <row r="7957">
      <c r="A7957" s="127"/>
      <c r="B7957" s="127"/>
      <c r="C7957" s="127"/>
      <c r="D7957" s="127"/>
    </row>
    <row r="7958">
      <c r="A7958" s="127"/>
      <c r="B7958" s="127"/>
      <c r="C7958" s="127"/>
      <c r="D7958" s="127"/>
    </row>
    <row r="7959">
      <c r="A7959" s="127"/>
      <c r="B7959" s="127"/>
      <c r="C7959" s="127"/>
      <c r="D7959" s="127"/>
    </row>
    <row r="7960">
      <c r="A7960" s="127"/>
      <c r="B7960" s="127"/>
      <c r="C7960" s="127"/>
      <c r="D7960" s="127"/>
    </row>
    <row r="7961">
      <c r="A7961" s="127"/>
      <c r="B7961" s="127"/>
      <c r="C7961" s="127"/>
      <c r="D7961" s="127"/>
    </row>
    <row r="7962">
      <c r="A7962" s="127"/>
      <c r="B7962" s="127"/>
      <c r="C7962" s="127"/>
      <c r="D7962" s="127"/>
    </row>
    <row r="7963">
      <c r="A7963" s="127"/>
      <c r="B7963" s="127"/>
      <c r="C7963" s="127"/>
      <c r="D7963" s="127"/>
    </row>
    <row r="7964">
      <c r="A7964" s="127"/>
      <c r="B7964" s="127"/>
      <c r="C7964" s="127"/>
      <c r="D7964" s="127"/>
    </row>
    <row r="7965">
      <c r="A7965" s="127"/>
      <c r="B7965" s="127"/>
      <c r="C7965" s="127"/>
      <c r="D7965" s="127"/>
    </row>
    <row r="7966">
      <c r="A7966" s="127"/>
      <c r="B7966" s="127"/>
      <c r="C7966" s="127"/>
      <c r="D7966" s="127"/>
    </row>
    <row r="7967">
      <c r="A7967" s="127"/>
      <c r="B7967" s="127"/>
      <c r="C7967" s="127"/>
      <c r="D7967" s="127"/>
    </row>
    <row r="7968">
      <c r="A7968" s="127"/>
      <c r="B7968" s="127"/>
      <c r="C7968" s="127"/>
      <c r="D7968" s="127"/>
    </row>
    <row r="7969">
      <c r="A7969" s="127"/>
      <c r="B7969" s="127"/>
      <c r="C7969" s="127"/>
      <c r="D7969" s="127"/>
    </row>
    <row r="7970">
      <c r="A7970" s="127"/>
      <c r="B7970" s="127"/>
      <c r="C7970" s="127"/>
      <c r="D7970" s="127"/>
    </row>
    <row r="7971">
      <c r="A7971" s="127"/>
      <c r="B7971" s="127"/>
      <c r="C7971" s="127"/>
      <c r="D7971" s="127"/>
    </row>
    <row r="7972">
      <c r="A7972" s="127"/>
      <c r="B7972" s="127"/>
      <c r="C7972" s="127"/>
      <c r="D7972" s="127"/>
    </row>
    <row r="7973">
      <c r="A7973" s="127"/>
      <c r="B7973" s="127"/>
      <c r="C7973" s="127"/>
      <c r="D7973" s="127"/>
    </row>
    <row r="7974">
      <c r="A7974" s="127"/>
      <c r="B7974" s="127"/>
      <c r="C7974" s="127"/>
      <c r="D7974" s="127"/>
    </row>
    <row r="7975">
      <c r="A7975" s="127"/>
      <c r="B7975" s="127"/>
      <c r="C7975" s="127"/>
      <c r="D7975" s="127"/>
    </row>
    <row r="7976">
      <c r="A7976" s="127"/>
      <c r="B7976" s="127"/>
      <c r="C7976" s="127"/>
      <c r="D7976" s="127"/>
    </row>
    <row r="7977">
      <c r="A7977" s="127"/>
      <c r="B7977" s="127"/>
      <c r="C7977" s="127"/>
      <c r="D7977" s="127"/>
    </row>
    <row r="7978">
      <c r="A7978" s="127"/>
      <c r="B7978" s="127"/>
      <c r="C7978" s="127"/>
      <c r="D7978" s="127"/>
    </row>
    <row r="7979">
      <c r="A7979" s="127"/>
      <c r="B7979" s="127"/>
      <c r="C7979" s="127"/>
      <c r="D7979" s="127"/>
    </row>
    <row r="7980">
      <c r="A7980" s="127"/>
      <c r="B7980" s="127"/>
      <c r="C7980" s="127"/>
      <c r="D7980" s="127"/>
    </row>
    <row r="7981">
      <c r="A7981" s="127"/>
      <c r="B7981" s="127"/>
      <c r="C7981" s="127"/>
      <c r="D7981" s="127"/>
    </row>
    <row r="7982">
      <c r="A7982" s="127"/>
      <c r="B7982" s="127"/>
      <c r="C7982" s="127"/>
      <c r="D7982" s="127"/>
    </row>
    <row r="7983">
      <c r="A7983" s="127"/>
      <c r="B7983" s="127"/>
      <c r="C7983" s="127"/>
      <c r="D7983" s="127"/>
    </row>
    <row r="7984">
      <c r="A7984" s="127"/>
      <c r="B7984" s="127"/>
      <c r="C7984" s="127"/>
      <c r="D7984" s="127"/>
    </row>
    <row r="7985">
      <c r="A7985" s="127"/>
      <c r="B7985" s="127"/>
      <c r="C7985" s="127"/>
      <c r="D7985" s="127"/>
    </row>
    <row r="7986">
      <c r="A7986" s="127"/>
      <c r="B7986" s="127"/>
      <c r="C7986" s="127"/>
      <c r="D7986" s="127"/>
    </row>
    <row r="7987">
      <c r="A7987" s="127"/>
      <c r="B7987" s="127"/>
      <c r="C7987" s="127"/>
      <c r="D7987" s="127"/>
    </row>
    <row r="7988">
      <c r="A7988" s="127"/>
      <c r="B7988" s="127"/>
      <c r="C7988" s="127"/>
      <c r="D7988" s="127"/>
    </row>
    <row r="7989">
      <c r="A7989" s="127"/>
      <c r="B7989" s="127"/>
      <c r="C7989" s="127"/>
      <c r="D7989" s="127"/>
    </row>
    <row r="7990">
      <c r="A7990" s="127"/>
      <c r="B7990" s="127"/>
      <c r="C7990" s="127"/>
      <c r="D7990" s="127"/>
    </row>
    <row r="7991">
      <c r="A7991" s="127"/>
      <c r="B7991" s="127"/>
      <c r="C7991" s="127"/>
      <c r="D7991" s="127"/>
    </row>
    <row r="7992">
      <c r="A7992" s="127"/>
      <c r="B7992" s="127"/>
      <c r="C7992" s="127"/>
      <c r="D7992" s="127"/>
    </row>
    <row r="7993">
      <c r="A7993" s="127"/>
      <c r="B7993" s="127"/>
      <c r="C7993" s="127"/>
      <c r="D7993" s="127"/>
    </row>
    <row r="7994">
      <c r="A7994" s="127"/>
      <c r="B7994" s="127"/>
      <c r="C7994" s="127"/>
      <c r="D7994" s="127"/>
    </row>
    <row r="7995">
      <c r="A7995" s="127"/>
      <c r="B7995" s="127"/>
      <c r="C7995" s="127"/>
      <c r="D7995" s="127"/>
    </row>
    <row r="7996">
      <c r="A7996" s="127"/>
      <c r="B7996" s="127"/>
      <c r="C7996" s="127"/>
      <c r="D7996" s="127"/>
    </row>
    <row r="7997">
      <c r="A7997" s="127"/>
      <c r="B7997" s="127"/>
      <c r="C7997" s="127"/>
      <c r="D7997" s="127"/>
    </row>
    <row r="7998">
      <c r="A7998" s="127"/>
      <c r="B7998" s="127"/>
      <c r="C7998" s="127"/>
      <c r="D7998" s="127"/>
    </row>
    <row r="7999">
      <c r="A7999" s="127"/>
      <c r="B7999" s="127"/>
      <c r="C7999" s="127"/>
      <c r="D7999" s="127"/>
    </row>
    <row r="8000">
      <c r="A8000" s="127"/>
      <c r="B8000" s="127"/>
      <c r="C8000" s="127"/>
      <c r="D8000" s="127"/>
    </row>
    <row r="8001">
      <c r="A8001" s="127"/>
      <c r="B8001" s="127"/>
      <c r="C8001" s="127"/>
      <c r="D8001" s="127"/>
    </row>
    <row r="8002">
      <c r="A8002" s="127"/>
      <c r="B8002" s="127"/>
      <c r="C8002" s="127"/>
      <c r="D8002" s="127"/>
    </row>
    <row r="8003">
      <c r="A8003" s="127"/>
      <c r="B8003" s="127"/>
      <c r="C8003" s="127"/>
      <c r="D8003" s="127"/>
    </row>
    <row r="8004">
      <c r="A8004" s="127"/>
      <c r="B8004" s="127"/>
      <c r="C8004" s="127"/>
      <c r="D8004" s="127"/>
    </row>
    <row r="8005">
      <c r="A8005" s="127"/>
      <c r="B8005" s="127"/>
      <c r="C8005" s="127"/>
      <c r="D8005" s="127"/>
    </row>
    <row r="8006">
      <c r="A8006" s="127"/>
      <c r="B8006" s="127"/>
      <c r="C8006" s="127"/>
      <c r="D8006" s="127"/>
    </row>
    <row r="8007">
      <c r="A8007" s="127"/>
      <c r="B8007" s="127"/>
      <c r="C8007" s="127"/>
      <c r="D8007" s="127"/>
    </row>
    <row r="8008">
      <c r="A8008" s="127"/>
      <c r="B8008" s="127"/>
      <c r="C8008" s="127"/>
      <c r="D8008" s="127"/>
    </row>
    <row r="8009">
      <c r="A8009" s="127"/>
      <c r="B8009" s="127"/>
      <c r="C8009" s="127"/>
      <c r="D8009" s="127"/>
    </row>
  </sheetData>
  <conditionalFormatting sqref="A10 D10">
    <cfRule type="containsText" dxfId="5" priority="1" operator="containsText" text="SINAPI-SINT">
      <formula>NOT(ISERROR(SEARCH(("SINAPI-SINT"),(A10))))</formula>
    </cfRule>
  </conditionalFormatting>
  <conditionalFormatting sqref="A10 D10">
    <cfRule type="containsText" dxfId="6" priority="2" operator="containsText" text="SINAPI-ANALI">
      <formula>NOT(ISERROR(SEARCH(("SINAPI-ANALI"),(A10))))</formula>
    </cfRule>
  </conditionalFormatting>
  <conditionalFormatting sqref="A10 D10">
    <cfRule type="containsText" dxfId="7" priority="3" operator="containsText" text="SINAPI-INSU">
      <formula>NOT(ISERROR(SEARCH(("SINAPI-INSU"),(A10))))</formula>
    </cfRule>
  </conditionalFormatting>
  <conditionalFormatting sqref="A10 D10">
    <cfRule type="containsBlanks" dxfId="8" priority="4">
      <formula>LEN(TRIM(A10))=0</formula>
    </cfRule>
  </conditionalFormatting>
  <conditionalFormatting sqref="A10 D10">
    <cfRule type="containsText" dxfId="9" priority="5" operator="containsText" text="SIURB-EDIF-UNIT">
      <formula>NOT(ISERROR(SEARCH(("SIURB-EDIF-UNIT"),(A10))))</formula>
    </cfRule>
  </conditionalFormatting>
  <conditionalFormatting sqref="A10 D10">
    <cfRule type="containsText" dxfId="10" priority="6" operator="containsText" text="SIURB-EDIF-COMP">
      <formula>NOT(ISERROR(SEARCH(("SIURB-EDIF-COMP"),(A10))))</formula>
    </cfRule>
  </conditionalFormatting>
  <conditionalFormatting sqref="A10 D10">
    <cfRule type="containsText" dxfId="11" priority="7" operator="containsText" text="SIURB-INFRA-UNIT">
      <formula>NOT(ISERROR(SEARCH(("SIURB-INFRA-UNIT"),(A10))))</formula>
    </cfRule>
  </conditionalFormatting>
  <conditionalFormatting sqref="A10 D10">
    <cfRule type="containsText" dxfId="12" priority="8" operator="containsText" text="SIURB-INFRA-COMP">
      <formula>NOT(ISERROR(SEARCH(("SIURB-INFRA-COMP"),(A10))))</formula>
    </cfRule>
  </conditionalFormatting>
  <conditionalFormatting sqref="A10 D10">
    <cfRule type="containsText" dxfId="13" priority="9" operator="containsText" text="COMPOSIÇÃO">
      <formula>NOT(ISERROR(SEARCH(("COMPOSIÇÃO"),(A10))))</formula>
    </cfRule>
  </conditionalFormatting>
  <drawing r:id="rId1"/>
</worksheet>
</file>